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ME" sheetId="1" state="visible" r:id="rId3"/>
    <sheet name="Year by Year" sheetId="2" state="visible" r:id="rId4"/>
    <sheet name="Quarter by Quarter" sheetId="3" state="visible" r:id="rId5"/>
    <sheet name="Month by Month" sheetId="4" state="visible" r:id="rId6"/>
    <sheet name="Marketing Spend" sheetId="5" state="visible" r:id="rId7"/>
    <sheet name="Team and Salaries" sheetId="6" state="visible" r:id="rId8"/>
    <sheet name="Compare Scenarios" sheetId="7" state="visible" r:id="rId9"/>
    <sheet name="Settings" sheetId="8" state="visible" r:id="rId10"/>
    <sheet name="Plan Drivers" sheetId="9" state="visible" r:id="rId11"/>
    <sheet name="Accuracy Checks" sheetId="10" state="visible" r:id="rId12"/>
    <sheet name="How to Use" sheetId="11" state="visible" r:id="rId13"/>
    <sheet name="Workings" sheetId="12" state="hidden" r:id="rId14"/>
  </sheets>
  <definedNames>
    <definedName function="false" hidden="false" localSheetId="0" name="_xlnm.Print_Area" vbProcedure="false">HOME!$A$1:$O$112</definedName>
  </definedNames>
  <calcPr iterateCount="100" refMode="A1" iterate="false" iterateDelta="0.001"/>
  <extLst>
    <ext xmlns:loext="http://schemas.libreoffice.org/" uri="{7626C862-2A13-11E5-B345-FEFF819CDC9F}">
      <loext:extCalcPr stringRefSyntax="ExcelA1"/>
    </ext>
  </extLst>
</workbook>
</file>

<file path=xl/sharedStrings.xml><?xml version="1.0" encoding="utf-8"?>
<sst xmlns="http://schemas.openxmlformats.org/spreadsheetml/2006/main" count="1078" uniqueCount="467">
  <si>
    <t xml:space="preserve">AROGYA VISION</t>
  </si>
  <si>
    <t xml:space="preserve">Local healthcare, found, compared and booked in one place.</t>
  </si>
  <si>
    <t xml:space="preserve">Free for families.  Free for professionals.  Paid for by advertisers.  Starting in Chennai and Bengaluru.</t>
  </si>
  <si>
    <t xml:space="preserve">THE ASK</t>
  </si>
  <si>
    <t xml:space="preserve">PROFESSIONALS BY WEEK 8</t>
  </si>
  <si>
    <t xml:space="preserve">FAMILY VISITS A MONTH</t>
  </si>
  <si>
    <t xml:space="preserve">YEAR 3 INCOME</t>
  </si>
  <si>
    <t xml:space="preserve">YEAR 3 PROFIT</t>
  </si>
  <si>
    <t xml:space="preserve">EARNS MORE THAN IT SPENDS</t>
  </si>
  <si>
    <t xml:space="preserve">THE OPPORTUNITY IN ONE MINUTE</t>
  </si>
  <si>
    <t xml:space="preserve">OBJECTIVES — what we will achieve</t>
  </si>
  <si>
    <t xml:space="preserve">FOCUS — where we start</t>
  </si>
  <si>
    <t xml:space="preserve">•  Sign up 500+ verified professionals in 8 weeks across Chennai and Bengaluru, at least 250 in each city.</t>
  </si>
  <si>
    <t xml:space="preserve">•  Two cities first: Chennai and Bengaluru.</t>
  </si>
  <si>
    <t xml:space="preserve">•  Open real bookings to families from month 3, in every area where coverage is ready.</t>
  </si>
  <si>
    <t xml:space="preserve">•  Five priority services: doctors, physiotherapy, home nursing, elderly companionship and oxygen suppliers (the portal lists 12 service categories).</t>
  </si>
  <si>
    <t xml:space="preserve">•  5 neighbourhood clusters per city × 5 services = 50 coverage boxes, about 10 professionals in each.</t>
  </si>
  <si>
    <t xml:space="preserve">•  Real, verified professionals only. Demo data is never counted.</t>
  </si>
  <si>
    <t xml:space="preserve">PURPOSE — why ArogyaVision exists</t>
  </si>
  <si>
    <t xml:space="preserve">CUSTOMERS — who uses it, who pays</t>
  </si>
  <si>
    <t xml:space="preserve">•  Make it simple for a family to find, compare and book trusted local care.</t>
  </si>
  <si>
    <t xml:space="preserve">•  Families looking for care: free.</t>
  </si>
  <si>
    <t xml:space="preserve">•  Give every professional a free profile showing services, area and availability, with an appointment flow: accept, reschedule or decline.</t>
  </si>
  <si>
    <t xml:space="preserve">•  Doctors, nurses, physiotherapists, elder-care and oxygen providers: free listing and booking tools.</t>
  </si>
  <si>
    <t xml:space="preserve">•  An AI assistant guides each visitor to the right service. It never diagnoses or prescribes.</t>
  </si>
  <si>
    <t xml:space="preserve">•  Paying customers are advertisers: hospitals and hospital groups, diagnostic centres, clinics, home-care agencies, equipment and oxygen suppliers.</t>
  </si>
  <si>
    <t xml:space="preserve">•  Build trust with verified identities, clear information and an honest "Sponsored" label on every ad.</t>
  </si>
  <si>
    <t xml:space="preserve">REVENUE — advertising only</t>
  </si>
  <si>
    <t xml:space="preserve">FUTURE — where this goes</t>
  </si>
  <si>
    <t xml:space="preserve">•  Repeat the two-city model in Hyderabad and Pune, then Mumbai and Delhi NCR, once Chennai and Bengaluru pay their way.</t>
  </si>
  <si>
    <t xml:space="preserve">•  Premium tools for professionals when the portal is mature.</t>
  </si>
  <si>
    <t xml:space="preserve">•  No subscription money is counted. Premium tools for professionals come later, once the portal is mature.</t>
  </si>
  <si>
    <t xml:space="preserve">•  None of this expansion is in the three-year numbers. That growth is the upside.</t>
  </si>
  <si>
    <t xml:space="preserve">CHALLENGES — said up front</t>
  </si>
  <si>
    <t xml:space="preserve">COMPETITIVE ADVANTAGE — why we can win</t>
  </si>
  <si>
    <t xml:space="preserve">•  Free on both sides: no joining fee for professionals or families.</t>
  </si>
  <si>
    <t xml:space="preserve">•  Advertising income follows real family visits, so it grows slowly in year 1.</t>
  </si>
  <si>
    <t xml:space="preserve">•  A real appointment flow (accept, reschedule, decline), not just a phone number.</t>
  </si>
  <si>
    <t xml:space="preserve">•  Strong, well-known rivals: Practo, Justdial, Google listings, Lybrate and Apollo 24/7.</t>
  </si>
  <si>
    <t xml:space="preserve">•  Our AI assistant runs on private servers: no fee to outside AI companies for each chat, and no special graphics hardware needed.</t>
  </si>
  <si>
    <t xml:space="preserve">•  Medical-council rules restrict doctors from advertising themselves, so our ads come from hospitals, clinics and care businesses.</t>
  </si>
  <si>
    <t xml:space="preserve">•  TURIYA continuity: the assistant can pick up where a visitor left off, with their permission.</t>
  </si>
  <si>
    <t xml:space="preserve">•  Home nursing, elder care, physiotherapy and oxygen sit alongside doctors.</t>
  </si>
  <si>
    <t xml:space="preserve">TECHNICAL IMPLEMENTATION — how it is built</t>
  </si>
  <si>
    <t xml:space="preserve">MARKETING — how we grow</t>
  </si>
  <si>
    <t xml:space="preserve">•  Portal built on Laravel with its own database; the AI connects to it only through secure, controlled links.</t>
  </si>
  <si>
    <t xml:space="preserve">•  A compact AI language model on regular servers, answering from approved knowledge, with strict safety rules for emergencies.</t>
  </si>
  <si>
    <t xml:space="preserve">•  Direct outreach and professional associations, plus clinic QR codes that turn each professional's own patients into visitors.</t>
  </si>
  <si>
    <t xml:space="preserve">•  Coming next: clinic QR codes and online self-booking for small advertisers.</t>
  </si>
  <si>
    <t xml:space="preserve">•  The Telemedicine Society of India replied positively to our outreach and suggested a demo at its Telemedicon conference.</t>
  </si>
  <si>
    <t xml:space="preserve">•  The owner reports the portal production-ready and the assistant tested.</t>
  </si>
  <si>
    <t xml:space="preserve">•  Two city ad-sales executives, supported by agency partners.</t>
  </si>
  <si>
    <t xml:space="preserve">WHERE IS THE PROFIT?</t>
  </si>
  <si>
    <t xml:space="preserve">In plain words: when the portal starts earning more than it spends, and why the profit then grows quickly.</t>
  </si>
  <si>
    <t xml:space="preserve">•  Years 1 and 2 are building years: we first fill the portal with professionals, then bring families in. Advertising income follows the families.</t>
  </si>
  <si>
    <t xml:space="preserve">(₹ lakh)</t>
  </si>
  <si>
    <t xml:space="preserve">Year 1</t>
  </si>
  <si>
    <t xml:space="preserve">Year 2</t>
  </si>
  <si>
    <t xml:space="preserve">Year 3</t>
  </si>
  <si>
    <t xml:space="preserve">3 years</t>
  </si>
  <si>
    <t xml:space="preserve">Advertising income</t>
  </si>
  <si>
    <t xml:space="preserve">Total costs (everything)</t>
  </si>
  <si>
    <t xml:space="preserve">Profit after tax</t>
  </si>
  <si>
    <t xml:space="preserve">Cash at year end, after ₹75 lakh</t>
  </si>
  <si>
    <t xml:space="preserve">—</t>
  </si>
  <si>
    <t xml:space="preserve">Negative cash means money still to be raised, not money in hand.</t>
  </si>
  <si>
    <t xml:space="preserve">WHAT DOES THE INVESTOR GET?</t>
  </si>
  <si>
    <t xml:space="preserve">A share of the company, a step-by-step release of money against proof, and full visibility. The exact share is for you and the investor to agree.</t>
  </si>
  <si>
    <t xml:space="preserve">•  A monthly investor dashboard: professionals verified, family visits, advertisers signed, income and cash.</t>
  </si>
  <si>
    <t xml:space="preserve">•  Proposed: the first right to invest in the next round.</t>
  </si>
  <si>
    <t xml:space="preserve">•  No dividends are expected in the first three years. The return comes from the growing value of the share.</t>
  </si>
  <si>
    <t xml:space="preserve">INVESTOR ARITHMETIC  —  example settings, change before sharing</t>
  </si>
  <si>
    <t xml:space="preserve">MULTIPLE OF MONEY BY MONTH 36  (same example settings)</t>
  </si>
  <si>
    <t xml:space="preserve">Share of the company for the investment</t>
  </si>
  <si>
    <t xml:space="preserve">Share ↓   Value →</t>
  </si>
  <si>
    <t xml:space="preserve">Company value as a multiple of yearly income</t>
  </si>
  <si>
    <t xml:space="preserve">Share given up in the next funding round</t>
  </si>
  <si>
    <t xml:space="preserve">Yearly income run-rate at month 36</t>
  </si>
  <si>
    <t xml:space="preserve">Company value at month 36</t>
  </si>
  <si>
    <t xml:space="preserve">Investor share after the next round</t>
  </si>
  <si>
    <t xml:space="preserve">Value of the investor share</t>
  </si>
  <si>
    <t xml:space="preserve">Example only. The real share, valuation and terms are for Appa and the investor to agree. Not a promise of return.</t>
  </si>
  <si>
    <t xml:space="preserve">Multiple of the money invested</t>
  </si>
  <si>
    <t xml:space="preserve">THE FINE PRINT</t>
  </si>
  <si>
    <t xml:space="preserve">•  Planning estimates, not guarantees. Change the scenario in Settings (cell C5); every number on this page updates.</t>
  </si>
  <si>
    <t xml:space="preserve">•  Rupees exclude GST. Income tax uses a 25.17% planning rate, charged only after earlier losses are used up.</t>
  </si>
  <si>
    <t xml:space="preserve">•  Premium subscriptions, expansion beyond Chennai and Bengaluru, and dividends are not in the numbers.</t>
  </si>
  <si>
    <t xml:space="preserve">•  Clinic QR codes and online self-booking are planned features; their effect is an estimate until measured.</t>
  </si>
  <si>
    <t xml:space="preserve">•  The portal demo uses test data. AI and TURIYA points describe the design; no security or compliance certification is claimed.</t>
  </si>
  <si>
    <t xml:space="preserve">•  Built on the coordinator's three-year model (planning freeze, 2 October 2026). This investor edition keeps every calculation unchanged.</t>
  </si>
  <si>
    <t xml:space="preserve">YEAR BY YEAR</t>
  </si>
  <si>
    <t xml:space="preserve">Each plan year in one column. Year 1 runs from the start month in Settings for twelve months.</t>
  </si>
  <si>
    <t xml:space="preserve">Scenario shown:</t>
  </si>
  <si>
    <t xml:space="preserve">Item</t>
  </si>
  <si>
    <t xml:space="preserve">Income from hospital campaigns</t>
  </si>
  <si>
    <t xml:space="preserve">Income from local ads</t>
  </si>
  <si>
    <t xml:space="preserve">Income from sponsored search spots</t>
  </si>
  <si>
    <t xml:space="preserve">TOTAL ADVERTISING INCOME</t>
  </si>
  <si>
    <t xml:space="preserve">Allowance for unpaid bills</t>
  </si>
  <si>
    <t xml:space="preserve">Agency commission</t>
  </si>
  <si>
    <t xml:space="preserve">Sales team bonus on money collected</t>
  </si>
  <si>
    <t xml:space="preserve">Salaries</t>
  </si>
  <si>
    <t xml:space="preserve">Staff benefits and statutory costs</t>
  </si>
  <si>
    <t xml:space="preserve">Running costs before paid advertising</t>
  </si>
  <si>
    <t xml:space="preserve">Safety margin for surprises</t>
  </si>
  <si>
    <t xml:space="preserve">Total paid advertising</t>
  </si>
  <si>
    <t xml:space="preserve">Videos, design and content</t>
  </si>
  <si>
    <t xml:space="preserve">One-time setup (incl. clinic QR codes and online booking)</t>
  </si>
  <si>
    <t xml:space="preserve">TOTAL RUNNING COSTS</t>
  </si>
  <si>
    <t xml:space="preserve">OPERATING PROFIT (before equipment write-off)</t>
  </si>
  <si>
    <t xml:space="preserve">Equipment write-off (depreciation)</t>
  </si>
  <si>
    <t xml:space="preserve">Profit before tax</t>
  </si>
  <si>
    <t xml:space="preserve">Income tax (planning rate)</t>
  </si>
  <si>
    <t xml:space="preserve">PROFIT AFTER TAX</t>
  </si>
  <si>
    <t xml:space="preserve">Advertising money collected</t>
  </si>
  <si>
    <t xml:space="preserve">Agency commission paid</t>
  </si>
  <si>
    <t xml:space="preserve">Running costs paid out</t>
  </si>
  <si>
    <t xml:space="preserve">Equipment bought (laptops, phones)</t>
  </si>
  <si>
    <t xml:space="preserve">CASH IN MINUS CASH OUT (before investment)</t>
  </si>
  <si>
    <t xml:space="preserve">Investment received</t>
  </si>
  <si>
    <t xml:space="preserve">CASH AT END OF PERIOD</t>
  </si>
  <si>
    <t xml:space="preserve">Advertisers owe us (end of period)</t>
  </si>
  <si>
    <t xml:space="preserve">We owe agencies (end of period)</t>
  </si>
  <si>
    <t xml:space="preserve">Professionals active on the portal</t>
  </si>
  <si>
    <t xml:space="preserve">Family visits to the portal (per month)</t>
  </si>
  <si>
    <t xml:space="preserve">Cities live</t>
  </si>
  <si>
    <t xml:space="preserve">Lowest month-end cash in the period</t>
  </si>
  <si>
    <t xml:space="preserve">QUARTER BY QUARTER</t>
  </si>
  <si>
    <t xml:space="preserve">The same numbers in three-month blocks, so you can see the turn from loss to profit.</t>
  </si>
  <si>
    <t xml:space="preserve">MONTH BY MONTH</t>
  </si>
  <si>
    <t xml:space="preserve">The full engine: every month for 36 months. Every other sheet adds up from here.</t>
  </si>
  <si>
    <t xml:space="preserve">Month number</t>
  </si>
  <si>
    <t xml:space="preserve">Month</t>
  </si>
  <si>
    <t xml:space="preserve">Plan year</t>
  </si>
  <si>
    <t xml:space="preserve">Plan quarter</t>
  </si>
  <si>
    <t xml:space="preserve">Hospital campaigns running (city-months)</t>
  </si>
  <si>
    <t xml:space="preserve">Local ads running (ad-months)</t>
  </si>
  <si>
    <t xml:space="preserve">Sponsored search spots running (spot-months)</t>
  </si>
  <si>
    <t xml:space="preserve">Price of a hospital campaign (per city, per month)</t>
  </si>
  <si>
    <t xml:space="preserve">Price of a local ad (per month)</t>
  </si>
  <si>
    <t xml:space="preserve">Price of a sponsored search spot (per month)</t>
  </si>
  <si>
    <t xml:space="preserve">Income from Premium subscriptions (kept at zero)</t>
  </si>
  <si>
    <t xml:space="preserve">Income we expect to collect</t>
  </si>
  <si>
    <t xml:space="preserve">Technology and servers (Indiaexcite bundle)</t>
  </si>
  <si>
    <t xml:space="preserve">Electricity and utilities</t>
  </si>
  <si>
    <t xml:space="preserve">Office rent</t>
  </si>
  <si>
    <t xml:space="preserve">Software tools</t>
  </si>
  <si>
    <t xml:space="preserve">Travel</t>
  </si>
  <si>
    <t xml:space="preserve">Accounting, legal and audit fees</t>
  </si>
  <si>
    <t xml:space="preserve">Upkeep of clinic QR codes and online ad booking</t>
  </si>
  <si>
    <t xml:space="preserve">Paid ads to sign up professionals</t>
  </si>
  <si>
    <t xml:space="preserve">Paid ads to bring in families</t>
  </si>
  <si>
    <t xml:space="preserve">Equipment bought to date</t>
  </si>
  <si>
    <t xml:space="preserve">Profit before tax, running total</t>
  </si>
  <si>
    <t xml:space="preserve">Cash in minus cash out, running total</t>
  </si>
  <si>
    <t xml:space="preserve">Cash at start of month</t>
  </si>
  <si>
    <t xml:space="preserve">Advertisers owe us (start of month)</t>
  </si>
  <si>
    <t xml:space="preserve">We owe agencies (start of month)</t>
  </si>
  <si>
    <t xml:space="preserve">Safety cushion of cash to keep</t>
  </si>
  <si>
    <t xml:space="preserve">Cushion shortfall</t>
  </si>
  <si>
    <t xml:space="preserve">Total money needed so far (incl. cushion)</t>
  </si>
  <si>
    <t xml:space="preserve">Money needed beyond the investment</t>
  </si>
  <si>
    <t xml:space="preserve">Profitable every month from here on? (1 = yes)</t>
  </si>
  <si>
    <t xml:space="preserve">Cash below zero this month? (1 = yes)</t>
  </si>
  <si>
    <t xml:space="preserve">Investment fully used up by now? (1 = yes)</t>
  </si>
  <si>
    <t xml:space="preserve">MARKETING SPEND</t>
  </si>
  <si>
    <t xml:space="preserve">Paid advertising every month, plus the visits and advertisers it is expected to bring.</t>
  </si>
  <si>
    <t xml:space="preserve">Ads to sign up professionals (₹)</t>
  </si>
  <si>
    <t xml:space="preserve">Ads to bring in families (₹)</t>
  </si>
  <si>
    <t xml:space="preserve">Total paid advertising (₹)</t>
  </si>
  <si>
    <t xml:space="preserve">Family visits from clinic QR codes</t>
  </si>
  <si>
    <t xml:space="preserve">New advertisers (sales team)</t>
  </si>
  <si>
    <t xml:space="preserve">New advertisers (booked online)</t>
  </si>
  <si>
    <t xml:space="preserve">Spend can be changed with the dials in Settings; the resulting sign-ups and visits stay as planned for the scenario shown.</t>
  </si>
  <si>
    <t xml:space="preserve">Launch blitz: 900 paid professional enquiries over eight weeks; conversion to be measured.</t>
  </si>
  <si>
    <t xml:space="preserve">Professional ads: Facebook/Instagram 65%, LinkedIn 20%, Google Search/YouTube 15%.</t>
  </si>
  <si>
    <t xml:space="preserve">Planned cost per genuine enquiry: Facebook/Instagram ₹650, LinkedIn ₹1,700, Google ₹1,000.</t>
  </si>
  <si>
    <t xml:space="preserve">Family teaser ads: Facebook/Instagram 70%, Google Search/YouTube 30%.</t>
  </si>
  <si>
    <t xml:space="preserve">TEAM AND SALARIES</t>
  </si>
  <si>
    <t xml:space="preserve">Who we hire, when, and what each role costs each month.</t>
  </si>
  <si>
    <t xml:space="preserve">Calendar month</t>
  </si>
  <si>
    <t xml:space="preserve">CEO: number of people</t>
  </si>
  <si>
    <t xml:space="preserve">Monthly salary (each)</t>
  </si>
  <si>
    <t xml:space="preserve">Salary cost</t>
  </si>
  <si>
    <t xml:space="preserve">CTO: number of people</t>
  </si>
  <si>
    <t xml:space="preserve">Marketing Director: number of people</t>
  </si>
  <si>
    <t xml:space="preserve">General Manager: number of people</t>
  </si>
  <si>
    <t xml:space="preserve">Marketing Lead: number of people</t>
  </si>
  <si>
    <t xml:space="preserve">Social Chief: number of people</t>
  </si>
  <si>
    <t xml:space="preserve">Social Executive: number of people</t>
  </si>
  <si>
    <t xml:space="preserve">Support Agent: number of people</t>
  </si>
  <si>
    <t xml:space="preserve">City Ad Executive: number of people</t>
  </si>
  <si>
    <t xml:space="preserve">Temp Verification Associate: number of people</t>
  </si>
  <si>
    <t xml:space="preserve">Regional Coordinator: number of people</t>
  </si>
  <si>
    <t xml:space="preserve">TOTAL SALARIES</t>
  </si>
  <si>
    <t xml:space="preserve">Salaries that attract staff benefits</t>
  </si>
  <si>
    <t xml:space="preserve">COMPARE SCENARIOS</t>
  </si>
  <si>
    <t xml:space="preserve">Eleven ways the next three years could go, side by side.</t>
  </si>
  <si>
    <t xml:space="preserve">Scenario</t>
  </si>
  <si>
    <t xml:space="preserve">3-year advertising income (₹)</t>
  </si>
  <si>
    <t xml:space="preserve">3-year profit after tax (₹)</t>
  </si>
  <si>
    <t xml:space="preserve">Total money needed (₹)</t>
  </si>
  <si>
    <t xml:space="preserve">Needed beyond ₹75 lakh (₹)</t>
  </si>
  <si>
    <t xml:space="preserve">Cash at month 36 (₹)</t>
  </si>
  <si>
    <t xml:space="preserve">Year 3 profit after tax (₹)</t>
  </si>
  <si>
    <t xml:space="preserve">Earns more than it spends every month from</t>
  </si>
  <si>
    <t xml:space="preserve">Year 3 advertising income (₹)</t>
  </si>
  <si>
    <t xml:space="preserve">Starting plan</t>
  </si>
  <si>
    <t xml:space="preserve">Not within 3 years</t>
  </si>
  <si>
    <t xml:space="preserve">Improved plan</t>
  </si>
  <si>
    <t xml:space="preserve">Main plan</t>
  </si>
  <si>
    <t xml:space="preserve">Month 28</t>
  </si>
  <si>
    <t xml:space="preserve">Main plan, ad prices +15%</t>
  </si>
  <si>
    <t xml:space="preserve">Month 25</t>
  </si>
  <si>
    <t xml:space="preserve">Main plan, ad prices +30%</t>
  </si>
  <si>
    <t xml:space="preserve">Month 23</t>
  </si>
  <si>
    <t xml:space="preserve">Improved plan, ad prices +15%</t>
  </si>
  <si>
    <t xml:space="preserve">Month 32</t>
  </si>
  <si>
    <t xml:space="preserve">Improved plan, ad prices +30%</t>
  </si>
  <si>
    <t xml:space="preserve">Month 30</t>
  </si>
  <si>
    <t xml:space="preserve">Tough market</t>
  </si>
  <si>
    <t xml:space="preserve">Stress test: no ad income</t>
  </si>
  <si>
    <t xml:space="preserve">Tough market (starting plan)</t>
  </si>
  <si>
    <t xml:space="preserve">Stress test: no ad income (starting plan)</t>
  </si>
  <si>
    <t xml:space="preserve">Fixed results from running every scenario through this model. The dials in Settings do not change this table.</t>
  </si>
  <si>
    <t xml:space="preserve">To see any scenario in full, type its number in Settings (cell C5).</t>
  </si>
  <si>
    <t xml:space="preserve">Main case: conditional +25% self-serve requests before caps. Price uplifts remain sensitivities.</t>
  </si>
  <si>
    <t xml:space="preserve">Columns I–K added 3 Oct 2026 by running each scenario through this same model; fixed values like the rest of the table. The highlighted row is the main plan.</t>
  </si>
  <si>
    <t xml:space="preserve">Main plan = improved plan plus 25% more advertisers from online self-booking. This uplift is a planning assumption until measured.</t>
  </si>
  <si>
    <t xml:space="preserve">SETTINGS</t>
  </si>
  <si>
    <t xml:space="preserve">The numbers you can change. Blue figures on yellow are editable; everything else recalculates.</t>
  </si>
  <si>
    <t xml:space="preserve">Type a scenario number from 1 to 11 (list below).</t>
  </si>
  <si>
    <t xml:space="preserve">Ad price dial (1 = plan prices)</t>
  </si>
  <si>
    <t xml:space="preserve">1 = the planned prices. 1.15 would test prices 15% higher.</t>
  </si>
  <si>
    <t xml:space="preserve">Salary dial for hired staff (1 = plan)</t>
  </si>
  <si>
    <t xml:space="preserve">1 = planned salaries for everyone except the CEO and CTO.</t>
  </si>
  <si>
    <t xml:space="preserve">Spend dial: ads for professionals (1 = plan)</t>
  </si>
  <si>
    <t xml:space="preserve">1 = planned spend on ads that sign up professionals.</t>
  </si>
  <si>
    <t xml:space="preserve">Spend dial: ads for families (1 = plan)</t>
  </si>
  <si>
    <t xml:space="preserve">1 = planned spend on ads that bring in families.</t>
  </si>
  <si>
    <t xml:space="preserve">Investment amount (₹)</t>
  </si>
  <si>
    <t xml:space="preserve">Owner-fixed: ₹75 lakh, received in three steps (months 1, 3 and 5).</t>
  </si>
  <si>
    <t xml:space="preserve">Cash already in the bank (₹)</t>
  </si>
  <si>
    <t xml:space="preserve">Old spending is not counted as cash. Keep at 0 unless money is in the bank.</t>
  </si>
  <si>
    <t xml:space="preserve">Plan start month (illustrative)</t>
  </si>
  <si>
    <t xml:space="preserve">Illustrative only, not a launch date.</t>
  </si>
  <si>
    <t xml:space="preserve">Income tax rate (planning)</t>
  </si>
  <si>
    <t xml:space="preserve">Applied only after past losses are used up. Confirm with your CA.</t>
  </si>
  <si>
    <t xml:space="preserve">Safety cushion (months of running costs)</t>
  </si>
  <si>
    <t xml:space="preserve">Cash we always try to keep in hand.</t>
  </si>
  <si>
    <t xml:space="preserve">Equipment life (months)</t>
  </si>
  <si>
    <t xml:space="preserve">Laptops and phones are written off over this period.</t>
  </si>
  <si>
    <t xml:space="preserve">Staff benefits and statutory costs (% of salary)</t>
  </si>
  <si>
    <t xml:space="preserve">PF, ESI, gratuity and insurance allowance.</t>
  </si>
  <si>
    <t xml:space="preserve">Yearly salary increase</t>
  </si>
  <si>
    <t xml:space="preserve">Applied to hired staff each new plan year.</t>
  </si>
  <si>
    <t xml:space="preserve">Safety margin for surprises (% of running costs)</t>
  </si>
  <si>
    <t xml:space="preserve">An extra 5% on running costs for the unexpected.</t>
  </si>
  <si>
    <t xml:space="preserve">Bonus to our sales team on money they collect directly.</t>
  </si>
  <si>
    <t xml:space="preserve">Technology and servers per month (₹)</t>
  </si>
  <si>
    <t xml:space="preserve">Owner-fixed: Indiaexcite runs the servers, backups and care.</t>
  </si>
  <si>
    <t xml:space="preserve">Electricity and utilities per month (₹)</t>
  </si>
  <si>
    <t xml:space="preserve">Owner-fixed.</t>
  </si>
  <si>
    <t xml:space="preserve">Monthly salaries (₹)</t>
  </si>
  <si>
    <t xml:space="preserve">CEO</t>
  </si>
  <si>
    <t xml:space="preserve">Fixed by owner</t>
  </si>
  <si>
    <t xml:space="preserve">CTO</t>
  </si>
  <si>
    <t xml:space="preserve">Marketing Director</t>
  </si>
  <si>
    <t xml:space="preserve">Plan estimate</t>
  </si>
  <si>
    <t xml:space="preserve">General Manager</t>
  </si>
  <si>
    <t xml:space="preserve">Marketing Lead</t>
  </si>
  <si>
    <t xml:space="preserve">Social Chief</t>
  </si>
  <si>
    <t xml:space="preserve">Social Executive</t>
  </si>
  <si>
    <t xml:space="preserve">Support Agent</t>
  </si>
  <si>
    <t xml:space="preserve">City Ad Executive</t>
  </si>
  <si>
    <t xml:space="preserve">Temp Verification Associate</t>
  </si>
  <si>
    <t xml:space="preserve">Regional Coordinator</t>
  </si>
  <si>
    <t xml:space="preserve">Scenario list</t>
  </si>
  <si>
    <t xml:space="preserve">The original plan, before the three improvements</t>
  </si>
  <si>
    <t xml:space="preserve">Clinic QR codes, faster ad selling, Marketing Director from month 4; same ad prices</t>
  </si>
  <si>
    <t xml:space="preserve">MAIN PLAN: improved plan + 25% more advertisers via online self-booking (to be proven)</t>
  </si>
  <si>
    <t xml:space="preserve">Main plan with ad prices 15% higher</t>
  </si>
  <si>
    <t xml:space="preserve">Main plan with ad prices 30% higher</t>
  </si>
  <si>
    <t xml:space="preserve">Improved plan with ad prices 15% higher</t>
  </si>
  <si>
    <t xml:space="preserve">Improved plan with ad prices 30% higher</t>
  </si>
  <si>
    <t xml:space="preserve">Weaker market: costlier ads, fewer and cheaper advertisers, slower payments</t>
  </si>
  <si>
    <t xml:space="preserve">Worst case: zero advertising income (shows the maximum cash need)</t>
  </si>
  <si>
    <t xml:space="preserve">Starting plan in a weaker market</t>
  </si>
  <si>
    <t xml:space="preserve">Starting plan with zero advertising income</t>
  </si>
  <si>
    <t xml:space="preserve">Hospital campaign price (₹ per city per month) — scenario shown</t>
  </si>
  <si>
    <t xml:space="preserve">Local ad price (₹ per month) — scenario shown</t>
  </si>
  <si>
    <t xml:space="preserve">Sponsored search spot price (₹ per month) — scenario shown</t>
  </si>
  <si>
    <t xml:space="preserve">Yearly ad price increase — scenario shown</t>
  </si>
  <si>
    <t xml:space="preserve">Allowance for unpaid bills — scenario shown</t>
  </si>
  <si>
    <t xml:space="preserve">Share of ads sold through agencies — scenario shown</t>
  </si>
  <si>
    <t xml:space="preserve">Agency commission rate — scenario shown</t>
  </si>
  <si>
    <t xml:space="preserve">Share of ad money collected in the same month — scenario shown</t>
  </si>
  <si>
    <t xml:space="preserve">Share collected one month later — scenario shown</t>
  </si>
  <si>
    <t xml:space="preserve">Share collected two months later — scenario shown</t>
  </si>
  <si>
    <t xml:space="preserve">PLAN DRIVERS</t>
  </si>
  <si>
    <t xml:space="preserve">Behind-the-scenes monthly drivers for every scenario. The "scenario shown" row in each block feeds the model.</t>
  </si>
  <si>
    <t xml:space="preserve">Item / scenario</t>
  </si>
  <si>
    <t xml:space="preserve">Month 1</t>
  </si>
  <si>
    <t xml:space="preserve">Month 2</t>
  </si>
  <si>
    <t xml:space="preserve">Month 3</t>
  </si>
  <si>
    <t xml:space="preserve">Month 4</t>
  </si>
  <si>
    <t xml:space="preserve">Month 5</t>
  </si>
  <si>
    <t xml:space="preserve">Month 6</t>
  </si>
  <si>
    <t xml:space="preserve">Month 7</t>
  </si>
  <si>
    <t xml:space="preserve">Month 8</t>
  </si>
  <si>
    <t xml:space="preserve">Month 9</t>
  </si>
  <si>
    <t xml:space="preserve">Month 10</t>
  </si>
  <si>
    <t xml:space="preserve">Month 11</t>
  </si>
  <si>
    <t xml:space="preserve">Month 12</t>
  </si>
  <si>
    <t xml:space="preserve">Month 13</t>
  </si>
  <si>
    <t xml:space="preserve">Month 14</t>
  </si>
  <si>
    <t xml:space="preserve">Month 15</t>
  </si>
  <si>
    <t xml:space="preserve">Month 16</t>
  </si>
  <si>
    <t xml:space="preserve">Month 17</t>
  </si>
  <si>
    <t xml:space="preserve">Month 18</t>
  </si>
  <si>
    <t xml:space="preserve">Month 19</t>
  </si>
  <si>
    <t xml:space="preserve">Month 20</t>
  </si>
  <si>
    <t xml:space="preserve">Month 21</t>
  </si>
  <si>
    <t xml:space="preserve">Month 22</t>
  </si>
  <si>
    <t xml:space="preserve">Month 24</t>
  </si>
  <si>
    <t xml:space="preserve">Month 26</t>
  </si>
  <si>
    <t xml:space="preserve">Month 27</t>
  </si>
  <si>
    <t xml:space="preserve">Month 29</t>
  </si>
  <si>
    <t xml:space="preserve">Month 31</t>
  </si>
  <si>
    <t xml:space="preserve">Month 33</t>
  </si>
  <si>
    <t xml:space="preserve">Month 34</t>
  </si>
  <si>
    <t xml:space="preserve">Month 35</t>
  </si>
  <si>
    <t xml:space="preserve">Month 36</t>
  </si>
  <si>
    <t xml:space="preserve">Hospital campaigns running (city-months) — scenario shown</t>
  </si>
  <si>
    <t xml:space="preserve">Local ads running (ad-months) — scenario shown</t>
  </si>
  <si>
    <t xml:space="preserve">Sponsored search spots running (spot-months) — scenario shown</t>
  </si>
  <si>
    <t xml:space="preserve">Professionals active on the portal — scenario shown</t>
  </si>
  <si>
    <t xml:space="preserve">Family visits to the portal (per month) — scenario shown</t>
  </si>
  <si>
    <t xml:space="preserve">Cities live — scenario shown</t>
  </si>
  <si>
    <t xml:space="preserve">Technology and servers — scenario shown</t>
  </si>
  <si>
    <t xml:space="preserve">Electricity and utilities — scenario shown</t>
  </si>
  <si>
    <t xml:space="preserve">Office rent — scenario shown</t>
  </si>
  <si>
    <t xml:space="preserve">Software tools — scenario shown</t>
  </si>
  <si>
    <t xml:space="preserve">Travel — scenario shown</t>
  </si>
  <si>
    <t xml:space="preserve">Accounting, legal and audit fees — scenario shown</t>
  </si>
  <si>
    <t xml:space="preserve">Paid ads to sign up professionals — scenario shown</t>
  </si>
  <si>
    <t xml:space="preserve">Paid ads to bring in families — scenario shown</t>
  </si>
  <si>
    <t xml:space="preserve">Videos, design and content — scenario shown</t>
  </si>
  <si>
    <t xml:space="preserve">One-time setup (incl. clinic QR and online booking) — scenario shown</t>
  </si>
  <si>
    <t xml:space="preserve">Upkeep of clinic QR codes and online ad booking — scenario shown</t>
  </si>
  <si>
    <t xml:space="preserve">Equipment bought (laptops, phones) — scenario shown</t>
  </si>
  <si>
    <t xml:space="preserve">Investment received — scenario shown</t>
  </si>
  <si>
    <t xml:space="preserve">Family visits from clinic QR codes — scenario shown</t>
  </si>
  <si>
    <t xml:space="preserve">New advertisers signed by the sales team — scenario shown</t>
  </si>
  <si>
    <t xml:space="preserve">New advertisers who booked online — scenario shown</t>
  </si>
  <si>
    <t xml:space="preserve">CEO: number of people — scenario shown</t>
  </si>
  <si>
    <t xml:space="preserve">CTO: number of people — scenario shown</t>
  </si>
  <si>
    <t xml:space="preserve">Marketing Director: number of people — scenario shown</t>
  </si>
  <si>
    <t xml:space="preserve">General Manager: number of people — scenario shown</t>
  </si>
  <si>
    <t xml:space="preserve">Marketing Lead: number of people — scenario shown</t>
  </si>
  <si>
    <t xml:space="preserve">Social Chief: number of people — scenario shown</t>
  </si>
  <si>
    <t xml:space="preserve">Social Executive: number of people — scenario shown</t>
  </si>
  <si>
    <t xml:space="preserve">Support Agent: number of people — scenario shown</t>
  </si>
  <si>
    <t xml:space="preserve">City Ad Executive: number of people — scenario shown</t>
  </si>
  <si>
    <t xml:space="preserve">Temp Verification Associate: number of people — scenario shown</t>
  </si>
  <si>
    <t xml:space="preserve">Regional Coordinator: number of people — scenario shown</t>
  </si>
  <si>
    <t xml:space="preserve">ACCURACY CHECKS</t>
  </si>
  <si>
    <t xml:space="preserve">Self-checks that prove the model adds up. Every difference should be zero.</t>
  </si>
  <si>
    <t xml:space="preserve">Check</t>
  </si>
  <si>
    <t xml:space="preserve">Difference (must be 0)</t>
  </si>
  <si>
    <t xml:space="preserve">Required</t>
  </si>
  <si>
    <t xml:space="preserve">Status</t>
  </si>
  <si>
    <t xml:space="preserve">Income lines add up to the total</t>
  </si>
  <si>
    <t xml:space="preserve">Cash balance adds up month after month</t>
  </si>
  <si>
    <t xml:space="preserve">Money owed by advertisers adds up</t>
  </si>
  <si>
    <t xml:space="preserve">Money owed to agencies adds up</t>
  </si>
  <si>
    <t xml:space="preserve">Profit after tax adds up</t>
  </si>
  <si>
    <t xml:space="preserve">Investment received equals the amount set</t>
  </si>
  <si>
    <t xml:space="preserve">Collection shares add up to 100%</t>
  </si>
  <si>
    <t xml:space="preserve">Differences under one paisa are rounding.</t>
  </si>
  <si>
    <t xml:space="preserve">HOW TO USE THIS WORKBOOK</t>
  </si>
  <si>
    <t xml:space="preserve">Start here</t>
  </si>
  <si>
    <t xml:space="preserve">The HOME sheet tells the whole story on one page. Every number on it comes from the model, so it updates when you change Settings.</t>
  </si>
  <si>
    <t xml:space="preserve">Change the scenario</t>
  </si>
  <si>
    <t xml:space="preserve">Go to Settings and type a number from 1 to 11 in cell C5. 3 is the main plan. The list of scenarios is just below it.</t>
  </si>
  <si>
    <t xml:space="preserve">Test a price or cost</t>
  </si>
  <si>
    <t xml:space="preserve">In Settings, the "dials" (rows 8–11) scale ad prices, salaries and ad spend. 1 means "as planned".</t>
  </si>
  <si>
    <t xml:space="preserve">Investor arithmetic</t>
  </si>
  <si>
    <t xml:space="preserve">On HOME, the yellow cells in the investor box are example deal settings. Type the real share and valuation basis before sharing.</t>
  </si>
  <si>
    <t xml:space="preserve">What stays fixed</t>
  </si>
  <si>
    <t xml:space="preserve">Sign-ups, family visits, hiring and advertiser counts follow the scenario chosen. Changing ad spend changes cost, not the sign-ups it buys.</t>
  </si>
  <si>
    <t xml:space="preserve">Colours</t>
  </si>
  <si>
    <t xml:space="preserve">Blue figures on yellow = you may edit. Green income rows, orange cost rows, blue profit rows, grey cash rows.</t>
  </si>
  <si>
    <t xml:space="preserve">Money and dates</t>
  </si>
  <si>
    <t xml:space="preserve">Rupees, excluding GST. Year 1 = the twelve months from the start month in Settings (Nov 2026 is illustrative, not a launch date).</t>
  </si>
  <si>
    <t xml:space="preserve">Tax</t>
  </si>
  <si>
    <t xml:space="preserve">A 25.17% planning rate, charged only after earlier losses are used up. A planning assumption, not tax advice.</t>
  </si>
  <si>
    <t xml:space="preserve">Fixed by the owner</t>
  </si>
  <si>
    <t xml:space="preserve">Investment ₹75 lakh in three steps; CEO ₹80,000 and CTO ₹75,000 a month; technology and servers ₹1 lakh a month; utilities ₹10,000 a month.</t>
  </si>
  <si>
    <t xml:space="preserve">Not included</t>
  </si>
  <si>
    <t xml:space="preserve">Premium subscriptions, expansion beyond Chennai and Bengaluru, and any investor dividend. Clinic QR and online self-booking effects are estimates until measured.</t>
  </si>
  <si>
    <t xml:space="preserve">Where this came from</t>
  </si>
  <si>
    <t xml:space="preserve">The coordinator's three-year model (planning freeze, 2 October 2026). This investor edition keeps every calculation unchanged; it renames sheets and labels, adds HOME and two scenario columns.</t>
  </si>
  <si>
    <t xml:space="preserve">PLAIN-ENGLISH GLOSSARY</t>
  </si>
  <si>
    <t xml:space="preserve">One complete version of the future, e.g. the main plan or a tough market.</t>
  </si>
  <si>
    <t xml:space="preserve">Family visits</t>
  </si>
  <si>
    <t xml:space="preserve">Visits by people looking for care (called "seeker sessions" in the source model).</t>
  </si>
  <si>
    <t xml:space="preserve">Ad-months / city-months</t>
  </si>
  <si>
    <t xml:space="preserve">One ad running for one month. Ten local ads for a full month = 10 ad-months.</t>
  </si>
  <si>
    <t xml:space="preserve">A small share of ad income we assume we never collect.</t>
  </si>
  <si>
    <t xml:space="preserve">Operating profit</t>
  </si>
  <si>
    <t xml:space="preserve">Income minus running costs, before writing off equipment.</t>
  </si>
  <si>
    <t xml:space="preserve">Equipment write-off</t>
  </si>
  <si>
    <t xml:space="preserve">Spreading the cost of laptops and phones over their useful life (depreciation).</t>
  </si>
  <si>
    <t xml:space="preserve">Advertisers owe us</t>
  </si>
  <si>
    <t xml:space="preserve">Ads already shown but not yet paid for (receivables).</t>
  </si>
  <si>
    <t xml:space="preserve">Safety cushion</t>
  </si>
  <si>
    <t xml:space="preserve">Cash we try to keep in hand: 1.5 months of running costs.</t>
  </si>
  <si>
    <t xml:space="preserve">The extra funding the plan needs on top of ₹75 lakh to keep the cushion.</t>
  </si>
  <si>
    <t xml:space="preserve">Workings for HOME (hidden). Key figures and chart data, all formula-linked.</t>
  </si>
  <si>
    <t xml:space="preserve">Plan start month</t>
  </si>
  <si>
    <t xml:space="preserve">Profitable every month from month #</t>
  </si>
  <si>
    <t xml:space="preserve">Profitable from (date)</t>
  </si>
  <si>
    <t xml:space="preserve">First month cash below zero</t>
  </si>
  <si>
    <t xml:space="preserve">Investment fully used by month</t>
  </si>
  <si>
    <t xml:space="preserve">Income year 1</t>
  </si>
  <si>
    <t xml:space="preserve">Income year 2</t>
  </si>
  <si>
    <t xml:space="preserve">Income year 3</t>
  </si>
  <si>
    <t xml:space="preserve">Profit after tax year 1</t>
  </si>
  <si>
    <t xml:space="preserve">Profit after tax year 2</t>
  </si>
  <si>
    <t xml:space="preserve">Profit after tax year 3</t>
  </si>
  <si>
    <t xml:space="preserve">Income month 36</t>
  </si>
  <si>
    <t xml:space="preserve">Profit month 36</t>
  </si>
  <si>
    <t xml:space="preserve">Total money needed incl. cushion</t>
  </si>
  <si>
    <t xml:space="preserve">Needed beyond the investment</t>
  </si>
  <si>
    <t xml:space="preserve">Professionals month 2</t>
  </si>
  <si>
    <t xml:space="preserve">Professionals month 12</t>
  </si>
  <si>
    <t xml:space="preserve">Professionals month 36</t>
  </si>
  <si>
    <t xml:space="preserve">Family visits month 12</t>
  </si>
  <si>
    <t xml:space="preserve">Family visits month 36</t>
  </si>
  <si>
    <t xml:space="preserve">Paid ads months 1–2</t>
  </si>
  <si>
    <t xml:space="preserve">Paid ads for professionals months 1–2</t>
  </si>
  <si>
    <t xml:space="preserve">Paid ads year 1</t>
  </si>
  <si>
    <t xml:space="preserve">Paid ads year 2</t>
  </si>
  <si>
    <t xml:space="preserve">First 6 months: team</t>
  </si>
  <si>
    <t xml:space="preserve">First 6 months: marketing</t>
  </si>
  <si>
    <t xml:space="preserve">First 6 months: technology</t>
  </si>
  <si>
    <t xml:space="preserve">First 6 months: office, setup, equipment, admin</t>
  </si>
  <si>
    <t xml:space="preserve">First 6 months: total</t>
  </si>
  <si>
    <t xml:space="preserve">Kept from one local ad after commission, bonus, unpaid bills</t>
  </si>
  <si>
    <t xml:space="preserve">Income over 36 months</t>
  </si>
  <si>
    <t xml:space="preserve">Scenario shown</t>
  </si>
  <si>
    <t xml:space="preserve">Tough market: total money needed (fixed)</t>
  </si>
  <si>
    <t xml:space="preserve">Main plan +15% prices: year 3 profit (fixed)</t>
  </si>
  <si>
    <t xml:space="preserve">Main plan +15% prices: profitable from (fixed)</t>
  </si>
  <si>
    <t xml:space="preserve">Main plan +30% prices: year 3 profit (fixed)</t>
  </si>
  <si>
    <t xml:space="preserve">Main plan +30% prices: profitable from (fixed)</t>
  </si>
  <si>
    <t xml:space="preserve">Investment step 1</t>
  </si>
  <si>
    <t xml:space="preserve">Investment step 2</t>
  </si>
  <si>
    <t xml:space="preserve">Investment step 3</t>
  </si>
  <si>
    <t xml:space="preserve">Cash end year 1</t>
  </si>
  <si>
    <t xml:space="preserve">Cash end year 2</t>
  </si>
  <si>
    <t xml:space="preserve">Cash end year 3</t>
  </si>
  <si>
    <t xml:space="preserve">Investment amount</t>
  </si>
  <si>
    <t xml:space="preserve">Year</t>
  </si>
  <si>
    <t xml:space="preserve">Monthly income</t>
  </si>
  <si>
    <t xml:space="preserve">Monthly costs (everything)</t>
  </si>
</sst>
</file>

<file path=xl/styles.xml><?xml version="1.0" encoding="utf-8"?>
<styleSheet xmlns="http://schemas.openxmlformats.org/spreadsheetml/2006/main">
  <numFmts count="20">
    <numFmt numFmtId="164" formatCode="General"/>
    <numFmt numFmtId="165" formatCode="#,##0.0;[RED]\-#,##0.0;\–"/>
    <numFmt numFmtId="166" formatCode="0%"/>
    <numFmt numFmtId="167" formatCode="0&quot;× income&quot;"/>
    <numFmt numFmtId="168" formatCode="0.0\×"/>
    <numFmt numFmtId="169" formatCode="0%&quot; share&quot;"/>
    <numFmt numFmtId="170" formatCode="\₹#,##0.0&quot; lakh&quot;"/>
    <numFmt numFmtId="171" formatCode="0.0%"/>
    <numFmt numFmtId="172" formatCode="#,##0"/>
    <numFmt numFmtId="173" formatCode="\₹#,##0;[RED]&quot;-₹&quot;#,##0;\–"/>
    <numFmt numFmtId="174" formatCode="\₹#,##0;&quot;(₹&quot;#,##0\);\–"/>
    <numFmt numFmtId="175" formatCode="#,##0;[RED]\-#,##0;\–"/>
    <numFmt numFmtId="176" formatCode="#,##0;\(#,##0\);\–"/>
    <numFmt numFmtId="177" formatCode="mmm\ yyyy"/>
    <numFmt numFmtId="178" formatCode="0"/>
    <numFmt numFmtId="179" formatCode="&quot;Month &quot;0"/>
    <numFmt numFmtId="180" formatCode="#,##0.00;\(#,##0.00\);\–"/>
    <numFmt numFmtId="181" formatCode="0.00%"/>
    <numFmt numFmtId="182" formatCode="0.0"/>
    <numFmt numFmtId="183" formatCode="0.00"/>
  </numFmts>
  <fonts count="43">
    <font>
      <sz val="10"/>
      <name val="Arial"/>
      <family val="2"/>
      <charset val="1"/>
    </font>
    <font>
      <sz val="10"/>
      <name val="Arial"/>
      <family val="0"/>
    </font>
    <font>
      <sz val="10"/>
      <name val="Arial"/>
      <family val="0"/>
    </font>
    <font>
      <sz val="10"/>
      <name val="Arial"/>
      <family val="0"/>
    </font>
    <font>
      <b val="true"/>
      <sz val="28"/>
      <color rgb="FFFFFFFF"/>
      <name val="Arial"/>
      <family val="0"/>
      <charset val="1"/>
    </font>
    <font>
      <sz val="15"/>
      <color rgb="FFFFFFFF"/>
      <name val="Arial"/>
      <family val="0"/>
      <charset val="1"/>
    </font>
    <font>
      <b val="true"/>
      <sz val="11"/>
      <color rgb="FFBFE3DF"/>
      <name val="Arial"/>
      <family val="0"/>
      <charset val="1"/>
    </font>
    <font>
      <b val="true"/>
      <sz val="10"/>
      <color rgb="FF17344D"/>
      <name val="Arial"/>
      <family val="0"/>
      <charset val="1"/>
    </font>
    <font>
      <i val="true"/>
      <sz val="9"/>
      <color rgb="FF6B7280"/>
      <name val="Arial"/>
      <family val="0"/>
      <charset val="1"/>
    </font>
    <font>
      <b val="true"/>
      <sz val="13"/>
      <color rgb="FF0E7C7B"/>
      <name val="Arial"/>
      <family val="0"/>
      <charset val="1"/>
    </font>
    <font>
      <b val="true"/>
      <sz val="8"/>
      <color rgb="FF6B7280"/>
      <name val="Arial"/>
      <family val="0"/>
      <charset val="1"/>
    </font>
    <font>
      <b val="true"/>
      <sz val="20"/>
      <color rgb="FF17344D"/>
      <name val="Arial"/>
      <family val="0"/>
      <charset val="1"/>
    </font>
    <font>
      <sz val="8"/>
      <color rgb="FF6B7280"/>
      <name val="Arial"/>
      <family val="0"/>
      <charset val="1"/>
    </font>
    <font>
      <b val="true"/>
      <sz val="13"/>
      <color rgb="FFFFFFFF"/>
      <name val="Arial"/>
      <family val="0"/>
      <charset val="1"/>
    </font>
    <font>
      <sz val="11"/>
      <color rgb="FF1F2937"/>
      <name val="Arial"/>
      <family val="0"/>
      <charset val="1"/>
    </font>
    <font>
      <b val="true"/>
      <sz val="11"/>
      <color rgb="FFFFFFFF"/>
      <name val="Arial"/>
      <family val="0"/>
      <charset val="1"/>
    </font>
    <font>
      <sz val="10"/>
      <color rgb="FF1F2937"/>
      <name val="Arial"/>
      <family val="0"/>
      <charset val="1"/>
    </font>
    <font>
      <sz val="10.5"/>
      <color rgb="FF1F2937"/>
      <name val="Arial"/>
      <family val="0"/>
      <charset val="1"/>
    </font>
    <font>
      <b val="true"/>
      <sz val="10"/>
      <color rgb="FFFFFFFF"/>
      <name val="Arial"/>
      <family val="0"/>
      <charset val="1"/>
    </font>
    <font>
      <b val="true"/>
      <sz val="10"/>
      <color rgb="FF1F2937"/>
      <name val="Arial"/>
      <family val="0"/>
      <charset val="1"/>
    </font>
    <font>
      <i val="true"/>
      <sz val="8.5"/>
      <color rgb="FF6B7280"/>
      <name val="Arial"/>
      <family val="0"/>
      <charset val="1"/>
    </font>
    <font>
      <b val="true"/>
      <sz val="10.5"/>
      <color rgb="FFFFFFFF"/>
      <name val="Arial"/>
      <family val="0"/>
      <charset val="1"/>
    </font>
    <font>
      <b val="true"/>
      <sz val="11"/>
      <color rgb="FF0000FF"/>
      <name val="Arial"/>
      <family val="0"/>
      <charset val="1"/>
    </font>
    <font>
      <b val="true"/>
      <sz val="8.5"/>
      <color rgb="FF6B7280"/>
      <name val="Arial"/>
      <family val="0"/>
      <charset val="1"/>
    </font>
    <font>
      <b val="true"/>
      <sz val="11"/>
      <color rgb="FF17344D"/>
      <name val="Arial"/>
      <family val="0"/>
      <charset val="1"/>
    </font>
    <font>
      <b val="true"/>
      <i val="true"/>
      <sz val="8.5"/>
      <color rgb="FF9A3412"/>
      <name val="Arial"/>
      <family val="0"/>
      <charset val="1"/>
    </font>
    <font>
      <sz val="9"/>
      <color rgb="FF6B7280"/>
      <name val="Arial"/>
      <family val="0"/>
      <charset val="1"/>
    </font>
    <font>
      <b val="true"/>
      <sz val="18"/>
      <color rgb="FF000000"/>
      <name val="Calibri"/>
      <family val="2"/>
    </font>
    <font>
      <sz val="10"/>
      <color rgb="FF000000"/>
      <name val="Calibri"/>
      <family val="2"/>
    </font>
    <font>
      <b val="true"/>
      <sz val="10"/>
      <color rgb="FF000000"/>
      <name val="Calibri"/>
      <family val="2"/>
    </font>
    <font>
      <sz val="10"/>
      <color rgb="FF142334"/>
      <name val="Arial"/>
      <family val="0"/>
      <charset val="1"/>
    </font>
    <font>
      <b val="true"/>
      <sz val="15"/>
      <color rgb="FF17344D"/>
      <name val="Arial"/>
      <family val="0"/>
      <charset val="1"/>
    </font>
    <font>
      <i val="true"/>
      <sz val="10"/>
      <color rgb="FF6B7280"/>
      <name val="Arial"/>
      <family val="0"/>
      <charset val="1"/>
    </font>
    <font>
      <sz val="10"/>
      <color rgb="FF008000"/>
      <name val="Arial"/>
      <family val="0"/>
      <charset val="1"/>
    </font>
    <font>
      <sz val="11"/>
      <name val="Arial"/>
      <family val="0"/>
      <charset val="1"/>
    </font>
    <font>
      <sz val="10"/>
      <color rgb="FF111827"/>
      <name val="Arial"/>
      <family val="0"/>
      <charset val="1"/>
    </font>
    <font>
      <b val="true"/>
      <sz val="10"/>
      <color rgb="FF111827"/>
      <name val="Arial"/>
      <family val="0"/>
      <charset val="1"/>
    </font>
    <font>
      <b val="true"/>
      <sz val="10"/>
      <color rgb="FF008000"/>
      <name val="Arial"/>
      <family val="0"/>
      <charset val="1"/>
    </font>
    <font>
      <sz val="10"/>
      <color rgb="FF0000FF"/>
      <name val="Arial"/>
      <family val="0"/>
      <charset val="1"/>
    </font>
    <font>
      <sz val="11"/>
      <color rgb="FF0000FF"/>
      <name val="Arial"/>
      <family val="0"/>
      <charset val="1"/>
    </font>
    <font>
      <sz val="11"/>
      <color rgb="FF111827"/>
      <name val="Arial"/>
      <family val="0"/>
      <charset val="1"/>
    </font>
    <font>
      <b val="true"/>
      <sz val="10"/>
      <color rgb="FF0E7C7B"/>
      <name val="Arial"/>
      <family val="0"/>
      <charset val="1"/>
    </font>
    <font>
      <b val="true"/>
      <sz val="14"/>
      <color rgb="FF17344D"/>
      <name val="Arial"/>
      <family val="0"/>
      <charset val="1"/>
    </font>
  </fonts>
  <fills count="13">
    <fill>
      <patternFill patternType="none"/>
    </fill>
    <fill>
      <patternFill patternType="gray125"/>
    </fill>
    <fill>
      <patternFill patternType="solid">
        <fgColor rgb="FF17344D"/>
        <bgColor rgb="FF1F2937"/>
      </patternFill>
    </fill>
    <fill>
      <patternFill patternType="solid">
        <fgColor rgb="FFE6F3F1"/>
        <bgColor rgb="FFEAF5EE"/>
      </patternFill>
    </fill>
    <fill>
      <patternFill patternType="solid">
        <fgColor rgb="FF0E7C7B"/>
        <bgColor rgb="FF339966"/>
      </patternFill>
    </fill>
    <fill>
      <patternFill patternType="solid">
        <fgColor rgb="FFF8FAFC"/>
        <bgColor rgb="FFFFFFFF"/>
      </patternFill>
    </fill>
    <fill>
      <patternFill patternType="solid">
        <fgColor rgb="FFEAF5EE"/>
        <bgColor rgb="FFE6F3F1"/>
      </patternFill>
    </fill>
    <fill>
      <patternFill patternType="solid">
        <fgColor rgb="FFFDF0E8"/>
        <bgColor rgb="FFF1F3F5"/>
      </patternFill>
    </fill>
    <fill>
      <patternFill patternType="solid">
        <fgColor rgb="FFE8F0FB"/>
        <bgColor rgb="FFEAF5FA"/>
      </patternFill>
    </fill>
    <fill>
      <patternFill patternType="solid">
        <fgColor rgb="FFF1F3F5"/>
        <bgColor rgb="FFEAF5FA"/>
      </patternFill>
    </fill>
    <fill>
      <patternFill patternType="solid">
        <fgColor rgb="FFFFF2CC"/>
        <bgColor rgb="FFFDF0E8"/>
      </patternFill>
    </fill>
    <fill>
      <patternFill patternType="solid">
        <fgColor rgb="FFEAF5FA"/>
        <bgColor rgb="FFEAF5EE"/>
      </patternFill>
    </fill>
    <fill>
      <patternFill patternType="solid">
        <fgColor rgb="FFFFFFFF"/>
        <bgColor rgb="FFF8FAFC"/>
      </patternFill>
    </fill>
  </fills>
  <borders count="3">
    <border diagonalUp="false" diagonalDown="false">
      <left/>
      <right/>
      <top/>
      <bottom/>
      <diagonal/>
    </border>
    <border diagonalUp="false" diagonalDown="false">
      <left style="thin">
        <color rgb="FFD1D5DB"/>
      </left>
      <right style="thin">
        <color rgb="FFD1D5DB"/>
      </right>
      <top style="thin">
        <color rgb="FFD1D5DB"/>
      </top>
      <bottom style="thin">
        <color rgb="FFD1D5DB"/>
      </bottom>
      <diagonal/>
    </border>
    <border diagonalUp="false" diagonalDown="false">
      <left/>
      <right/>
      <top/>
      <bottom style="thin">
        <color rgb="FF0092C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2" borderId="0" xfId="0" applyFont="true" applyBorder="true" applyAlignment="true" applyProtection="false">
      <alignment horizontal="general" vertical="center" textRotation="0" wrapText="false" indent="1" shrinkToFit="false"/>
      <protection locked="true" hidden="false"/>
    </xf>
    <xf numFmtId="164" fontId="6" fillId="2" borderId="0" xfId="0" applyFont="true" applyBorder="true" applyAlignment="true" applyProtection="false">
      <alignment horizontal="general" vertical="center" textRotation="0" wrapText="false" indent="1" shrinkToFit="false"/>
      <protection locked="true" hidden="false"/>
    </xf>
    <xf numFmtId="164" fontId="7" fillId="3" borderId="0" xfId="0" applyFont="true" applyBorder="true" applyAlignment="true" applyProtection="false">
      <alignment horizontal="general" vertical="center" textRotation="0" wrapText="false" indent="1" shrinkToFit="false"/>
      <protection locked="true" hidden="false"/>
    </xf>
    <xf numFmtId="164" fontId="8" fillId="0" borderId="0" xfId="0" applyFont="true" applyBorder="true" applyAlignment="true" applyProtection="false">
      <alignment horizontal="general" vertical="center" textRotation="0" wrapText="false" indent="1" shrinkToFit="false"/>
      <protection locked="true" hidden="false"/>
    </xf>
    <xf numFmtId="164" fontId="9" fillId="0" borderId="0" xfId="0" applyFont="true" applyBorder="true" applyAlignment="true" applyProtection="false">
      <alignment horizontal="general" vertical="center" textRotation="0" wrapText="false" indent="1" shrinkToFit="false"/>
      <protection locked="true" hidden="false"/>
    </xf>
    <xf numFmtId="164" fontId="10" fillId="3" borderId="0" xfId="0" applyFont="true" applyBorder="true" applyAlignment="true" applyProtection="false">
      <alignment horizontal="center" vertical="bottom" textRotation="0" wrapText="false" indent="0" shrinkToFit="false"/>
      <protection locked="true" hidden="false"/>
    </xf>
    <xf numFmtId="164" fontId="11" fillId="3" borderId="0" xfId="0" applyFont="true" applyBorder="true" applyAlignment="true" applyProtection="false">
      <alignment horizontal="center" vertical="center" textRotation="0" wrapText="false" indent="0" shrinkToFit="false"/>
      <protection locked="true" hidden="false"/>
    </xf>
    <xf numFmtId="164" fontId="12" fillId="3" borderId="0" xfId="0" applyFont="true" applyBorder="true" applyAlignment="true" applyProtection="false">
      <alignment horizontal="center" vertical="top" textRotation="0" wrapText="true" indent="0" shrinkToFit="false"/>
      <protection locked="true" hidden="false"/>
    </xf>
    <xf numFmtId="164" fontId="13" fillId="4" borderId="0" xfId="0" applyFont="true" applyBorder="true" applyAlignment="true" applyProtection="false">
      <alignment horizontal="general" vertical="center" textRotation="0" wrapText="false" indent="1" shrinkToFit="false"/>
      <protection locked="true" hidden="false"/>
    </xf>
    <xf numFmtId="164" fontId="14" fillId="5" borderId="1" xfId="0" applyFont="true" applyBorder="true" applyAlignment="true" applyProtection="false">
      <alignment horizontal="general" vertical="center" textRotation="0" wrapText="true" indent="1" shrinkToFit="false"/>
      <protection locked="true" hidden="false"/>
    </xf>
    <xf numFmtId="164" fontId="15" fillId="2" borderId="0" xfId="0" applyFont="true" applyBorder="true" applyAlignment="true" applyProtection="false">
      <alignment horizontal="general" vertical="center" textRotation="0" wrapText="false" indent="1" shrinkToFit="false"/>
      <protection locked="true" hidden="false"/>
    </xf>
    <xf numFmtId="164" fontId="16" fillId="5" borderId="0" xfId="0" applyFont="true" applyBorder="true" applyAlignment="true" applyProtection="false">
      <alignment horizontal="general" vertical="top" textRotation="0" wrapText="true" indent="1" shrinkToFit="false"/>
      <protection locked="true" hidden="false"/>
    </xf>
    <xf numFmtId="164" fontId="17" fillId="0" borderId="0" xfId="0" applyFont="true" applyBorder="true" applyAlignment="true" applyProtection="false">
      <alignment horizontal="general" vertical="top" textRotation="0" wrapText="true" indent="1" shrinkToFit="false"/>
      <protection locked="true" hidden="false"/>
    </xf>
    <xf numFmtId="164" fontId="18" fillId="2" borderId="0" xfId="0" applyFont="true" applyBorder="true" applyAlignment="true" applyProtection="false">
      <alignment horizontal="center" vertical="bottom" textRotation="0" wrapText="false" indent="0" shrinkToFit="false"/>
      <protection locked="true" hidden="false"/>
    </xf>
    <xf numFmtId="164" fontId="18" fillId="2" borderId="0" xfId="0" applyFont="true" applyBorder="false" applyAlignment="true" applyProtection="false">
      <alignment horizontal="center" vertical="bottom" textRotation="0" wrapText="false" indent="0" shrinkToFit="false"/>
      <protection locked="true" hidden="false"/>
    </xf>
    <xf numFmtId="164" fontId="16" fillId="6" borderId="1" xfId="0" applyFont="true" applyBorder="true" applyAlignment="true" applyProtection="false">
      <alignment horizontal="general" vertical="center" textRotation="0" wrapText="false" indent="1" shrinkToFit="false"/>
      <protection locked="true" hidden="false"/>
    </xf>
    <xf numFmtId="165" fontId="16" fillId="6" borderId="1" xfId="0" applyFont="true" applyBorder="true" applyAlignment="false" applyProtection="false">
      <alignment horizontal="general" vertical="bottom" textRotation="0" wrapText="false" indent="0" shrinkToFit="false"/>
      <protection locked="true" hidden="false"/>
    </xf>
    <xf numFmtId="165" fontId="19" fillId="6" borderId="1" xfId="0" applyFont="true" applyBorder="true" applyAlignment="true" applyProtection="false">
      <alignment horizontal="right" vertical="bottom" textRotation="0" wrapText="false" indent="0" shrinkToFit="false"/>
      <protection locked="true" hidden="false"/>
    </xf>
    <xf numFmtId="164" fontId="16" fillId="7" borderId="1" xfId="0" applyFont="true" applyBorder="true" applyAlignment="true" applyProtection="false">
      <alignment horizontal="general" vertical="center" textRotation="0" wrapText="false" indent="1" shrinkToFit="false"/>
      <protection locked="true" hidden="false"/>
    </xf>
    <xf numFmtId="165" fontId="16" fillId="7" borderId="1" xfId="0" applyFont="true" applyBorder="true" applyAlignment="false" applyProtection="false">
      <alignment horizontal="general" vertical="bottom" textRotation="0" wrapText="false" indent="0" shrinkToFit="false"/>
      <protection locked="true" hidden="false"/>
    </xf>
    <xf numFmtId="165" fontId="19" fillId="7" borderId="1" xfId="0" applyFont="true" applyBorder="true" applyAlignment="true" applyProtection="false">
      <alignment horizontal="right" vertical="bottom" textRotation="0" wrapText="false" indent="0" shrinkToFit="false"/>
      <protection locked="true" hidden="false"/>
    </xf>
    <xf numFmtId="164" fontId="19" fillId="8" borderId="1" xfId="0" applyFont="true" applyBorder="true" applyAlignment="true" applyProtection="false">
      <alignment horizontal="general" vertical="center" textRotation="0" wrapText="false" indent="1" shrinkToFit="false"/>
      <protection locked="true" hidden="false"/>
    </xf>
    <xf numFmtId="165" fontId="19" fillId="8" borderId="1" xfId="0" applyFont="true" applyBorder="true" applyAlignment="false" applyProtection="false">
      <alignment horizontal="general" vertical="bottom" textRotation="0" wrapText="false" indent="0" shrinkToFit="false"/>
      <protection locked="true" hidden="false"/>
    </xf>
    <xf numFmtId="165" fontId="19" fillId="8" borderId="1" xfId="0" applyFont="true" applyBorder="true" applyAlignment="true" applyProtection="false">
      <alignment horizontal="right" vertical="bottom" textRotation="0" wrapText="false" indent="0" shrinkToFit="false"/>
      <protection locked="true" hidden="false"/>
    </xf>
    <xf numFmtId="164" fontId="16" fillId="9" borderId="1" xfId="0" applyFont="true" applyBorder="true" applyAlignment="true" applyProtection="false">
      <alignment horizontal="general" vertical="center" textRotation="0" wrapText="false" indent="1" shrinkToFit="false"/>
      <protection locked="true" hidden="false"/>
    </xf>
    <xf numFmtId="165" fontId="16" fillId="9" borderId="1" xfId="0" applyFont="true" applyBorder="true" applyAlignment="false" applyProtection="false">
      <alignment horizontal="general" vertical="bottom" textRotation="0" wrapText="false" indent="0" shrinkToFit="false"/>
      <protection locked="true" hidden="false"/>
    </xf>
    <xf numFmtId="165" fontId="19" fillId="9" borderId="1" xfId="0" applyFont="true" applyBorder="true" applyAlignment="true" applyProtection="false">
      <alignment horizontal="right"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21" fillId="2" borderId="0" xfId="0" applyFont="true" applyBorder="true" applyAlignment="true" applyProtection="false">
      <alignment horizontal="general" vertical="center" textRotation="0" wrapText="false" indent="1" shrinkToFit="false"/>
      <protection locked="true" hidden="false"/>
    </xf>
    <xf numFmtId="164" fontId="16" fillId="5" borderId="1" xfId="0" applyFont="true" applyBorder="true" applyAlignment="true" applyProtection="false">
      <alignment horizontal="general" vertical="center" textRotation="0" wrapText="false" indent="1" shrinkToFit="false"/>
      <protection locked="true" hidden="false"/>
    </xf>
    <xf numFmtId="166" fontId="22" fillId="10" borderId="1" xfId="0" applyFont="true" applyBorder="true" applyAlignment="true" applyProtection="false">
      <alignment horizontal="center" vertical="bottom" textRotation="0" wrapText="false" indent="0" shrinkToFit="false"/>
      <protection locked="true" hidden="false"/>
    </xf>
    <xf numFmtId="164" fontId="23" fillId="0" borderId="0" xfId="0" applyFont="true" applyBorder="true" applyAlignment="true" applyProtection="false">
      <alignment horizontal="general" vertical="center" textRotation="0" wrapText="true" indent="0" shrinkToFit="false"/>
      <protection locked="true" hidden="false"/>
    </xf>
    <xf numFmtId="167" fontId="18" fillId="4" borderId="0" xfId="0" applyFont="true" applyBorder="false" applyAlignment="true" applyProtection="false">
      <alignment horizontal="center" vertical="bottom" textRotation="0" wrapText="false" indent="0" shrinkToFit="false"/>
      <protection locked="true" hidden="false"/>
    </xf>
    <xf numFmtId="168" fontId="22" fillId="10" borderId="1" xfId="0" applyFont="true" applyBorder="true" applyAlignment="true" applyProtection="false">
      <alignment horizontal="center" vertical="bottom" textRotation="0" wrapText="false" indent="0" shrinkToFit="false"/>
      <protection locked="true" hidden="false"/>
    </xf>
    <xf numFmtId="169" fontId="7" fillId="3" borderId="0" xfId="0" applyFont="true" applyBorder="true" applyAlignment="true" applyProtection="false">
      <alignment horizontal="center" vertical="bottom" textRotation="0" wrapText="false" indent="0" shrinkToFit="false"/>
      <protection locked="true" hidden="false"/>
    </xf>
    <xf numFmtId="168" fontId="16" fillId="0" borderId="1" xfId="0" applyFont="true" applyBorder="true" applyAlignment="true" applyProtection="false">
      <alignment horizontal="center" vertical="bottom" textRotation="0" wrapText="false" indent="0" shrinkToFit="false"/>
      <protection locked="true" hidden="false"/>
    </xf>
    <xf numFmtId="170" fontId="24" fillId="0" borderId="1" xfId="0" applyFont="true" applyBorder="true" applyAlignment="true" applyProtection="false">
      <alignment horizontal="center" vertical="bottom" textRotation="0" wrapText="false" indent="0" shrinkToFit="false"/>
      <protection locked="true" hidden="false"/>
    </xf>
    <xf numFmtId="171" fontId="24" fillId="0" borderId="1" xfId="0" applyFont="true" applyBorder="true" applyAlignment="true" applyProtection="false">
      <alignment horizontal="center" vertical="bottom" textRotation="0" wrapText="false" indent="0" shrinkToFit="false"/>
      <protection locked="true" hidden="false"/>
    </xf>
    <xf numFmtId="164" fontId="20" fillId="0" borderId="0" xfId="0" applyFont="true" applyBorder="true" applyAlignment="true" applyProtection="false">
      <alignment horizontal="general" vertical="top" textRotation="0" wrapText="true" indent="0" shrinkToFit="false"/>
      <protection locked="true" hidden="false"/>
    </xf>
    <xf numFmtId="164" fontId="25" fillId="0" borderId="0" xfId="0" applyFont="true" applyBorder="true" applyAlignment="true" applyProtection="false">
      <alignment horizontal="general" vertical="top" textRotation="0" wrapText="true" indent="0" shrinkToFit="false"/>
      <protection locked="true" hidden="false"/>
    </xf>
    <xf numFmtId="164" fontId="19" fillId="5" borderId="1" xfId="0" applyFont="true" applyBorder="true" applyAlignment="true" applyProtection="false">
      <alignment horizontal="general" vertical="center" textRotation="0" wrapText="false" indent="1" shrinkToFit="false"/>
      <protection locked="true" hidden="false"/>
    </xf>
    <xf numFmtId="168" fontId="24" fillId="0" borderId="1" xfId="0" applyFont="true" applyBorder="true" applyAlignment="true" applyProtection="false">
      <alignment horizontal="center" vertical="bottom" textRotation="0" wrapText="false" indent="0" shrinkToFit="false"/>
      <protection locked="true" hidden="false"/>
    </xf>
    <xf numFmtId="164" fontId="26" fillId="0" borderId="0" xfId="0" applyFont="true" applyBorder="true" applyAlignment="true" applyProtection="false">
      <alignment horizontal="general" vertical="top" textRotation="0" wrapText="true" indent="1"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30" fillId="0" borderId="0" xfId="0" applyFont="true" applyBorder="false" applyAlignment="true" applyProtection="false">
      <alignment horizontal="general" vertical="center" textRotation="0" wrapText="false" indent="0" shrinkToFit="false"/>
      <protection locked="true" hidden="false"/>
    </xf>
    <xf numFmtId="164" fontId="31" fillId="0" borderId="0" xfId="0" applyFont="true" applyBorder="false" applyAlignment="true" applyProtection="false">
      <alignment horizontal="general" vertical="center" textRotation="0" wrapText="false" indent="0" shrinkToFit="false"/>
      <protection locked="true" hidden="false"/>
    </xf>
    <xf numFmtId="164" fontId="32" fillId="0" borderId="2" xfId="0" applyFont="true" applyBorder="true" applyAlignment="true" applyProtection="false">
      <alignment horizontal="general" vertical="center" textRotation="0" wrapText="false" indent="0" shrinkToFit="false"/>
      <protection locked="true" hidden="false"/>
    </xf>
    <xf numFmtId="164" fontId="30" fillId="0" borderId="2" xfId="0" applyFont="true" applyBorder="true" applyAlignment="true" applyProtection="false">
      <alignment horizontal="general" vertical="center" textRotation="0" wrapText="false" indent="0" shrinkToFit="false"/>
      <protection locked="true" hidden="false"/>
    </xf>
    <xf numFmtId="164" fontId="33" fillId="0" borderId="0" xfId="0" applyFont="true" applyBorder="false" applyAlignment="true" applyProtection="false">
      <alignment horizontal="general" vertical="center" textRotation="0" wrapText="false" indent="0" shrinkToFit="false"/>
      <protection locked="true" hidden="false"/>
    </xf>
    <xf numFmtId="164" fontId="16" fillId="7" borderId="0" xfId="0" applyFont="true" applyBorder="false" applyAlignment="true" applyProtection="false">
      <alignment horizontal="general" vertical="center" textRotation="0" wrapText="false" indent="0" shrinkToFit="false"/>
      <protection locked="true" hidden="false"/>
    </xf>
    <xf numFmtId="164" fontId="18" fillId="2" borderId="0" xfId="0" applyFont="true" applyBorder="false" applyAlignment="true" applyProtection="false">
      <alignment horizontal="general" vertical="center" textRotation="0" wrapText="false" indent="0" shrinkToFit="false"/>
      <protection locked="true" hidden="false"/>
    </xf>
    <xf numFmtId="164" fontId="16" fillId="6" borderId="0" xfId="0" applyFont="true" applyBorder="false" applyAlignment="true" applyProtection="false">
      <alignment horizontal="general" vertical="center" textRotation="0" wrapText="false" indent="0" shrinkToFit="false"/>
      <protection locked="true" hidden="false"/>
    </xf>
    <xf numFmtId="173" fontId="30" fillId="0" borderId="0" xfId="0" applyFont="true" applyBorder="false" applyAlignment="true" applyProtection="false">
      <alignment horizontal="general" vertical="center" textRotation="0" wrapText="false" indent="0" shrinkToFit="false"/>
      <protection locked="true" hidden="false"/>
    </xf>
    <xf numFmtId="174" fontId="30" fillId="0" borderId="0" xfId="0" applyFont="true" applyBorder="false" applyAlignment="true" applyProtection="false">
      <alignment horizontal="general" vertical="center" textRotation="0" wrapText="false" indent="0" shrinkToFit="false"/>
      <protection locked="true" hidden="false"/>
    </xf>
    <xf numFmtId="174" fontId="34" fillId="0" borderId="0" xfId="0" applyFont="true" applyBorder="false" applyAlignment="true" applyProtection="false">
      <alignment horizontal="general" vertical="bottom" textRotation="0" wrapText="false" indent="0" shrinkToFit="false"/>
      <protection locked="true" hidden="false"/>
    </xf>
    <xf numFmtId="164" fontId="19" fillId="6" borderId="0" xfId="0" applyFont="true" applyBorder="false" applyAlignment="true" applyProtection="false">
      <alignment horizontal="general" vertical="center" textRotation="0" wrapText="false" indent="0" shrinkToFit="false"/>
      <protection locked="true" hidden="false"/>
    </xf>
    <xf numFmtId="173" fontId="19" fillId="0" borderId="0" xfId="0" applyFont="true" applyBorder="false" applyAlignment="true" applyProtection="false">
      <alignment horizontal="general" vertical="center" textRotation="0" wrapText="false" indent="0" shrinkToFit="false"/>
      <protection locked="true" hidden="false"/>
    </xf>
    <xf numFmtId="164" fontId="19" fillId="7" borderId="0" xfId="0" applyFont="true" applyBorder="false" applyAlignment="true" applyProtection="false">
      <alignment horizontal="general" vertical="center" textRotation="0" wrapText="false" indent="0" shrinkToFit="false"/>
      <protection locked="true" hidden="false"/>
    </xf>
    <xf numFmtId="164" fontId="16" fillId="8" borderId="0" xfId="0" applyFont="true" applyBorder="false" applyAlignment="true" applyProtection="false">
      <alignment horizontal="general" vertical="center" textRotation="0" wrapText="false" indent="0" shrinkToFit="false"/>
      <protection locked="true" hidden="false"/>
    </xf>
    <xf numFmtId="164" fontId="19" fillId="8" borderId="0" xfId="0" applyFont="true" applyBorder="false" applyAlignment="true" applyProtection="false">
      <alignment horizontal="general" vertical="center" textRotation="0" wrapText="false" indent="0" shrinkToFit="false"/>
      <protection locked="true" hidden="false"/>
    </xf>
    <xf numFmtId="164" fontId="16" fillId="9" borderId="0" xfId="0" applyFont="true" applyBorder="false" applyAlignment="true" applyProtection="false">
      <alignment horizontal="general" vertical="center" textRotation="0" wrapText="false" indent="0" shrinkToFit="false"/>
      <protection locked="true" hidden="false"/>
    </xf>
    <xf numFmtId="164" fontId="19" fillId="9" borderId="0" xfId="0" applyFont="true" applyBorder="false" applyAlignment="true" applyProtection="false">
      <alignment horizontal="general" vertical="center" textRotation="0" wrapText="false" indent="0" shrinkToFit="false"/>
      <protection locked="true" hidden="false"/>
    </xf>
    <xf numFmtId="164" fontId="16" fillId="0" borderId="0" xfId="0" applyFont="true" applyBorder="false" applyAlignment="true" applyProtection="false">
      <alignment horizontal="general" vertical="center" textRotation="0" wrapText="false" indent="0" shrinkToFit="false"/>
      <protection locked="true" hidden="false"/>
    </xf>
    <xf numFmtId="175" fontId="30" fillId="0" borderId="0" xfId="0" applyFont="true" applyBorder="false" applyAlignment="true" applyProtection="false">
      <alignment horizontal="general" vertical="center" textRotation="0" wrapText="false" indent="0" shrinkToFit="false"/>
      <protection locked="true" hidden="false"/>
    </xf>
    <xf numFmtId="176" fontId="30" fillId="0" borderId="0" xfId="0" applyFont="true" applyBorder="false" applyAlignment="true" applyProtection="false">
      <alignment horizontal="general" vertical="center" textRotation="0" wrapText="false" indent="0" shrinkToFit="false"/>
      <protection locked="true" hidden="false"/>
    </xf>
    <xf numFmtId="176" fontId="34" fillId="0" borderId="0" xfId="0" applyFont="true" applyBorder="false" applyAlignment="true" applyProtection="false">
      <alignment horizontal="general" vertical="bottom" textRotation="0" wrapText="false" indent="0" shrinkToFit="false"/>
      <protection locked="true" hidden="false"/>
    </xf>
    <xf numFmtId="173" fontId="34" fillId="0" borderId="0" xfId="0" applyFont="true" applyBorder="false" applyAlignment="true" applyProtection="false">
      <alignment horizontal="general" vertical="bottom" textRotation="0" wrapText="false" indent="0" shrinkToFit="false"/>
      <protection locked="true" hidden="false"/>
    </xf>
    <xf numFmtId="173" fontId="19" fillId="0" borderId="0" xfId="0" applyFont="true" applyBorder="false" applyAlignment="true" applyProtection="false">
      <alignment horizontal="general" vertical="bottom" textRotation="0" wrapText="false" indent="0" shrinkToFit="false"/>
      <protection locked="true" hidden="false"/>
    </xf>
    <xf numFmtId="175" fontId="34" fillId="0" borderId="0" xfId="0" applyFont="true" applyBorder="false" applyAlignment="true" applyProtection="false">
      <alignment horizontal="general" vertical="bottom" textRotation="0" wrapText="false" indent="0" shrinkToFit="false"/>
      <protection locked="true" hidden="false"/>
    </xf>
    <xf numFmtId="164" fontId="16" fillId="2" borderId="0" xfId="0" applyFont="true" applyBorder="false" applyAlignment="true" applyProtection="false">
      <alignment horizontal="general" vertical="center" textRotation="0" wrapText="false" indent="0" shrinkToFit="false"/>
      <protection locked="true" hidden="false"/>
    </xf>
    <xf numFmtId="176" fontId="18" fillId="2" borderId="0" xfId="0" applyFont="true" applyBorder="false" applyAlignment="true" applyProtection="false">
      <alignment horizontal="general" vertical="center" textRotation="0" wrapText="false" indent="0" shrinkToFit="false"/>
      <protection locked="true" hidden="false"/>
    </xf>
    <xf numFmtId="177" fontId="33" fillId="0" borderId="0" xfId="0" applyFont="true" applyBorder="false" applyAlignment="true" applyProtection="false">
      <alignment horizontal="general" vertical="center" textRotation="0" wrapText="false" indent="0" shrinkToFit="false"/>
      <protection locked="true" hidden="false"/>
    </xf>
    <xf numFmtId="175" fontId="35" fillId="0" borderId="0" xfId="0" applyFont="true" applyBorder="false" applyAlignment="true" applyProtection="false">
      <alignment horizontal="general" vertical="center" textRotation="0" wrapText="false" indent="0" shrinkToFit="false"/>
      <protection locked="true" hidden="false"/>
    </xf>
    <xf numFmtId="175" fontId="33" fillId="0" borderId="0" xfId="0" applyFont="true" applyBorder="false" applyAlignment="true" applyProtection="false">
      <alignment horizontal="general" vertical="center" textRotation="0" wrapText="false" indent="0" shrinkToFit="false"/>
      <protection locked="true" hidden="false"/>
    </xf>
    <xf numFmtId="165" fontId="33" fillId="0" borderId="0" xfId="0" applyFont="true" applyBorder="false" applyAlignment="true" applyProtection="false">
      <alignment horizontal="general" vertical="center" textRotation="0" wrapText="false" indent="0" shrinkToFit="false"/>
      <protection locked="true" hidden="false"/>
    </xf>
    <xf numFmtId="173" fontId="33" fillId="0" borderId="0" xfId="0" applyFont="true" applyBorder="false" applyAlignment="true" applyProtection="false">
      <alignment horizontal="general" vertical="center" textRotation="0" wrapText="false" indent="0" shrinkToFit="false"/>
      <protection locked="true" hidden="false"/>
    </xf>
    <xf numFmtId="173" fontId="35" fillId="0" borderId="0" xfId="0" applyFont="true" applyBorder="false" applyAlignment="true" applyProtection="false">
      <alignment horizontal="general" vertical="center" textRotation="0" wrapText="false" indent="0" shrinkToFit="false"/>
      <protection locked="true" hidden="false"/>
    </xf>
    <xf numFmtId="173" fontId="19" fillId="11" borderId="0" xfId="0" applyFont="true" applyBorder="false" applyAlignment="true" applyProtection="false">
      <alignment horizontal="general" vertical="center" textRotation="0" wrapText="false" indent="0" shrinkToFit="false"/>
      <protection locked="true" hidden="false"/>
    </xf>
    <xf numFmtId="173" fontId="36" fillId="11" borderId="0" xfId="0" applyFont="true" applyBorder="false" applyAlignment="true" applyProtection="false">
      <alignment horizontal="general" vertical="center" textRotation="0" wrapText="false" indent="0" shrinkToFit="false"/>
      <protection locked="true" hidden="false"/>
    </xf>
    <xf numFmtId="173" fontId="37" fillId="11" borderId="0" xfId="0" applyFont="true" applyBorder="false" applyAlignment="true" applyProtection="false">
      <alignment horizontal="general" vertical="center" textRotation="0" wrapText="false" indent="0"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78" fontId="26" fillId="0" borderId="0" xfId="0" applyFont="true" applyBorder="false" applyAlignment="true" applyProtection="false">
      <alignment horizontal="general" vertical="center" textRotation="0" wrapText="false" indent="0" shrinkToFit="false"/>
      <protection locked="true" hidden="false"/>
    </xf>
    <xf numFmtId="164" fontId="18" fillId="2" borderId="0" xfId="0" applyFont="true" applyBorder="false" applyAlignment="true" applyProtection="false">
      <alignment horizontal="center" vertical="center" textRotation="0" wrapText="true" indent="0" shrinkToFit="false"/>
      <protection locked="true" hidden="false"/>
    </xf>
    <xf numFmtId="164" fontId="32" fillId="0" borderId="0" xfId="0" applyFont="true" applyBorder="false" applyAlignment="true" applyProtection="false">
      <alignment horizontal="general" vertical="center" textRotation="0" wrapText="false" indent="0" shrinkToFit="false"/>
      <protection locked="true" hidden="false"/>
    </xf>
    <xf numFmtId="164" fontId="8" fillId="0" borderId="0" xfId="0" applyFont="true" applyBorder="false" applyAlignment="true" applyProtection="false">
      <alignment horizontal="center" vertical="bottom" textRotation="0" wrapText="false" indent="0" shrinkToFit="false"/>
      <protection locked="true" hidden="false"/>
    </xf>
    <xf numFmtId="164" fontId="19" fillId="2" borderId="0" xfId="0" applyFont="true" applyBorder="false" applyAlignment="true" applyProtection="false">
      <alignment horizontal="general" vertical="center" textRotation="0" wrapText="false" indent="0" shrinkToFit="false"/>
      <protection locked="true" hidden="false"/>
    </xf>
    <xf numFmtId="179" fontId="18" fillId="2" borderId="0" xfId="0" applyFont="true" applyBorder="false" applyAlignment="true" applyProtection="false">
      <alignment horizontal="general" vertical="center" textRotation="0" wrapText="false" indent="0" shrinkToFit="false"/>
      <protection locked="true" hidden="false"/>
    </xf>
    <xf numFmtId="164" fontId="7" fillId="3" borderId="0" xfId="0" applyFont="true" applyBorder="false" applyAlignment="true" applyProtection="false">
      <alignment horizontal="general" vertical="center" textRotation="0" wrapText="false" indent="0" shrinkToFit="false"/>
      <protection locked="true" hidden="false"/>
    </xf>
    <xf numFmtId="164" fontId="18" fillId="2" borderId="0" xfId="0" applyFont="true" applyBorder="false" applyAlignment="true" applyProtection="false">
      <alignment horizontal="general" vertical="center" textRotation="0" wrapText="true" indent="0" shrinkToFit="false"/>
      <protection locked="true" hidden="false"/>
    </xf>
    <xf numFmtId="173" fontId="16" fillId="0" borderId="0" xfId="0" applyFont="true" applyBorder="false" applyAlignment="true" applyProtection="false">
      <alignment horizontal="general" vertical="center" textRotation="0" wrapText="false" indent="0" shrinkToFit="false"/>
      <protection locked="true" hidden="false"/>
    </xf>
    <xf numFmtId="164" fontId="19" fillId="10" borderId="0" xfId="0" applyFont="true" applyBorder="false" applyAlignment="true" applyProtection="false">
      <alignment horizontal="general" vertical="center" textRotation="0" wrapText="false" indent="0" shrinkToFit="false"/>
      <protection locked="true" hidden="false"/>
    </xf>
    <xf numFmtId="173" fontId="19" fillId="10" borderId="0" xfId="0" applyFont="true" applyBorder="false" applyAlignment="true" applyProtection="false">
      <alignment horizontal="general" vertical="center" textRotation="0" wrapText="false" indent="0" shrinkToFit="false"/>
      <protection locked="true" hidden="false"/>
    </xf>
    <xf numFmtId="164" fontId="38" fillId="10" borderId="0" xfId="0" applyFont="true" applyBorder="false" applyAlignment="true" applyProtection="false">
      <alignment horizontal="general" vertical="center" textRotation="0" wrapText="false" indent="0" shrinkToFit="false"/>
      <protection locked="true" hidden="false"/>
    </xf>
    <xf numFmtId="164" fontId="35" fillId="0" borderId="0" xfId="0" applyFont="true" applyBorder="false" applyAlignment="true" applyProtection="false">
      <alignment horizontal="general"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18" fillId="12" borderId="0" xfId="0" applyFont="true" applyBorder="false" applyAlignment="true" applyProtection="false">
      <alignment horizontal="general" vertical="center" textRotation="0" wrapText="false" indent="0" shrinkToFit="false"/>
      <protection locked="true" hidden="false"/>
    </xf>
    <xf numFmtId="180" fontId="38" fillId="10" borderId="0" xfId="0" applyFont="true" applyBorder="false" applyAlignment="true" applyProtection="false">
      <alignment horizontal="general" vertical="center" textRotation="0" wrapText="false" indent="0" shrinkToFit="false"/>
      <protection locked="true" hidden="false"/>
    </xf>
    <xf numFmtId="173" fontId="38" fillId="10" borderId="0" xfId="0" applyFont="true" applyBorder="false" applyAlignment="true" applyProtection="false">
      <alignment horizontal="general" vertical="center" textRotation="0" wrapText="false" indent="0" shrinkToFit="false"/>
      <protection locked="true" hidden="false"/>
    </xf>
    <xf numFmtId="177" fontId="38" fillId="10" borderId="0" xfId="0" applyFont="true" applyBorder="false" applyAlignment="true" applyProtection="false">
      <alignment horizontal="general" vertical="center" textRotation="0" wrapText="false" indent="0" shrinkToFit="false"/>
      <protection locked="true" hidden="false"/>
    </xf>
    <xf numFmtId="181" fontId="38" fillId="10" borderId="0" xfId="0" applyFont="true" applyBorder="false" applyAlignment="true" applyProtection="false">
      <alignment horizontal="general" vertical="center" textRotation="0" wrapText="false" indent="0" shrinkToFit="false"/>
      <protection locked="true" hidden="false"/>
    </xf>
    <xf numFmtId="182" fontId="38" fillId="10" borderId="0" xfId="0" applyFont="true" applyBorder="false" applyAlignment="true" applyProtection="false">
      <alignment horizontal="general" vertical="center" textRotation="0" wrapText="false" indent="0" shrinkToFit="false"/>
      <protection locked="true" hidden="false"/>
    </xf>
    <xf numFmtId="166" fontId="38" fillId="10" borderId="0" xfId="0" applyFont="true" applyBorder="false" applyAlignment="true" applyProtection="false">
      <alignment horizontal="general" vertical="center" textRotation="0" wrapText="false" indent="0" shrinkToFit="false"/>
      <protection locked="true" hidden="false"/>
    </xf>
    <xf numFmtId="164" fontId="7" fillId="11" borderId="0" xfId="0" applyFont="true" applyBorder="false" applyAlignment="true" applyProtection="false">
      <alignment horizontal="general" vertical="center" textRotation="0" wrapText="false" indent="0" shrinkToFit="false"/>
      <protection locked="true" hidden="false"/>
    </xf>
    <xf numFmtId="174" fontId="35" fillId="11" borderId="0" xfId="0" applyFont="true" applyBorder="false" applyAlignment="true" applyProtection="false">
      <alignment horizontal="general" vertical="center" textRotation="0" wrapText="false" indent="0" shrinkToFit="false"/>
      <protection locked="true" hidden="false"/>
    </xf>
    <xf numFmtId="174" fontId="38" fillId="0" borderId="0" xfId="0" applyFont="true" applyBorder="false" applyAlignment="true" applyProtection="false">
      <alignment horizontal="general" vertical="center" textRotation="0" wrapText="false" indent="0" shrinkToFit="false"/>
      <protection locked="true" hidden="false"/>
    </xf>
    <xf numFmtId="171" fontId="35" fillId="11" borderId="0" xfId="0" applyFont="true" applyBorder="false" applyAlignment="true" applyProtection="false">
      <alignment horizontal="general" vertical="center" textRotation="0" wrapText="false" indent="0" shrinkToFit="false"/>
      <protection locked="true" hidden="false"/>
    </xf>
    <xf numFmtId="171" fontId="38" fillId="0" borderId="0" xfId="0" applyFont="true" applyBorder="false" applyAlignment="true" applyProtection="false">
      <alignment horizontal="general" vertical="center" textRotation="0" wrapText="false" indent="0" shrinkToFit="false"/>
      <protection locked="true" hidden="false"/>
    </xf>
    <xf numFmtId="171" fontId="39" fillId="0" borderId="0" xfId="0" applyFont="true" applyBorder="false" applyAlignment="true" applyProtection="false">
      <alignment horizontal="general" vertical="bottom" textRotation="0" wrapText="false" indent="0" shrinkToFit="false"/>
      <protection locked="true" hidden="false"/>
    </xf>
    <xf numFmtId="164" fontId="7" fillId="3" borderId="0" xfId="0" applyFont="true" applyBorder="false" applyAlignment="true" applyProtection="false">
      <alignment horizontal="general" vertical="bottom" textRotation="0" wrapText="false" indent="0" shrinkToFit="false"/>
      <protection locked="true" hidden="false"/>
    </xf>
    <xf numFmtId="171" fontId="40" fillId="11" borderId="0" xfId="0" applyFont="true" applyBorder="false" applyAlignment="true" applyProtection="false">
      <alignment horizontal="general" vertical="bottom" textRotation="0" wrapText="false" indent="0" shrinkToFit="false"/>
      <protection locked="true" hidden="false"/>
    </xf>
    <xf numFmtId="180" fontId="30" fillId="0" borderId="0" xfId="0" applyFont="true" applyBorder="false" applyAlignment="true" applyProtection="false">
      <alignment horizontal="general" vertical="center" textRotation="0" wrapText="false" indent="0" shrinkToFit="false"/>
      <protection locked="true" hidden="false"/>
    </xf>
    <xf numFmtId="165" fontId="33" fillId="11" borderId="0" xfId="0" applyFont="true" applyBorder="false" applyAlignment="true" applyProtection="false">
      <alignment horizontal="general" vertical="center" textRotation="0" wrapText="false" indent="0" shrinkToFit="false"/>
      <protection locked="true" hidden="false"/>
    </xf>
    <xf numFmtId="165" fontId="38" fillId="0" borderId="0" xfId="0" applyFont="true" applyBorder="false" applyAlignment="true" applyProtection="false">
      <alignment horizontal="general" vertical="center" textRotation="0" wrapText="false" indent="0" shrinkToFit="false"/>
      <protection locked="true" hidden="false"/>
    </xf>
    <xf numFmtId="175" fontId="33" fillId="11" borderId="0" xfId="0" applyFont="true" applyBorder="false" applyAlignment="true" applyProtection="false">
      <alignment horizontal="general" vertical="center" textRotation="0" wrapText="false" indent="0" shrinkToFit="false"/>
      <protection locked="true" hidden="false"/>
    </xf>
    <xf numFmtId="175" fontId="38" fillId="0" borderId="0" xfId="0" applyFont="true" applyBorder="false" applyAlignment="true" applyProtection="false">
      <alignment horizontal="general" vertical="center" textRotation="0" wrapText="false" indent="0" shrinkToFit="false"/>
      <protection locked="true" hidden="false"/>
    </xf>
    <xf numFmtId="173" fontId="33" fillId="11" borderId="0" xfId="0" applyFont="true" applyBorder="false" applyAlignment="true" applyProtection="false">
      <alignment horizontal="general" vertical="center" textRotation="0" wrapText="false" indent="0" shrinkToFit="false"/>
      <protection locked="true" hidden="false"/>
    </xf>
    <xf numFmtId="173" fontId="38" fillId="0" borderId="0" xfId="0" applyFont="true" applyBorder="false" applyAlignment="true" applyProtection="false">
      <alignment horizontal="general" vertical="center" textRotation="0" wrapText="false" indent="0" shrinkToFit="false"/>
      <protection locked="true" hidden="false"/>
    </xf>
    <xf numFmtId="183" fontId="30" fillId="0" borderId="0" xfId="0" applyFont="true" applyBorder="false" applyAlignment="true" applyProtection="false">
      <alignment horizontal="general" vertical="center" textRotation="0" wrapText="false" indent="0" shrinkToFit="false"/>
      <protection locked="true" hidden="false"/>
    </xf>
    <xf numFmtId="164" fontId="41" fillId="0" borderId="0" xfId="0" applyFont="true" applyBorder="false" applyAlignment="true" applyProtection="false">
      <alignment horizontal="general" vertical="center" textRotation="0" wrapText="false" indent="0" shrinkToFit="false"/>
      <protection locked="true" hidden="false"/>
    </xf>
    <xf numFmtId="164" fontId="42" fillId="0" borderId="0" xfId="0" applyFont="true" applyBorder="false" applyAlignment="true" applyProtection="false">
      <alignment horizontal="general" vertical="center" textRotation="0" wrapText="false" indent="0" shrinkToFit="false"/>
      <protection locked="true" hidden="false"/>
    </xf>
    <xf numFmtId="164" fontId="19" fillId="0" borderId="2" xfId="0" applyFont="true" applyBorder="true" applyAlignment="true" applyProtection="false">
      <alignment horizontal="general" vertical="top" textRotation="0" wrapText="false" indent="0" shrinkToFit="false"/>
      <protection locked="true" hidden="false"/>
    </xf>
    <xf numFmtId="164" fontId="16" fillId="0" borderId="2" xfId="0" applyFont="true" applyBorder="true" applyAlignment="true" applyProtection="false">
      <alignment horizontal="general" vertical="top" textRotation="0" wrapText="true" indent="0" shrinkToFit="false"/>
      <protection locked="true" hidden="false"/>
    </xf>
    <xf numFmtId="164" fontId="19" fillId="0" borderId="0" xfId="0" applyFont="true" applyBorder="false" applyAlignment="true" applyProtection="false">
      <alignment horizontal="general" vertical="top" textRotation="0" wrapText="false" indent="0" shrinkToFit="false"/>
      <protection locked="true" hidden="false"/>
    </xf>
    <xf numFmtId="164" fontId="16" fillId="0" borderId="0" xfId="0" applyFont="true" applyBorder="false" applyAlignment="true" applyProtection="false">
      <alignment horizontal="general" vertical="top" textRotation="0" wrapText="true" indent="0" shrinkToFit="false"/>
      <protection locked="true" hidden="false"/>
    </xf>
    <xf numFmtId="164" fontId="19" fillId="2" borderId="0" xfId="0" applyFont="true" applyBorder="false" applyAlignment="true" applyProtection="false">
      <alignment horizontal="general" vertical="top" textRotation="0" wrapText="false" indent="0" shrinkToFit="false"/>
      <protection locked="true" hidden="false"/>
    </xf>
    <xf numFmtId="164" fontId="16" fillId="2" borderId="0" xfId="0" applyFont="true" applyBorder="false" applyAlignment="true" applyProtection="false">
      <alignment horizontal="general" vertical="top" textRotation="0" wrapText="true" indent="0" shrinkToFit="false"/>
      <protection locked="true" hidden="false"/>
    </xf>
    <xf numFmtId="164" fontId="30" fillId="0" borderId="0" xfId="0" applyFont="true" applyBorder="false" applyAlignment="true" applyProtection="false">
      <alignment horizontal="general" vertical="center" textRotation="0" wrapText="true" indent="0" shrinkToFit="false"/>
      <protection locked="true" hidden="false"/>
    </xf>
    <xf numFmtId="164" fontId="24" fillId="0" borderId="0" xfId="0" applyFont="true" applyBorder="false" applyAlignment="true" applyProtection="false">
      <alignment horizontal="general" vertical="center" textRotation="0" wrapText="false" indent="0" shrinkToFit="false"/>
      <protection locked="true" hidden="false"/>
    </xf>
    <xf numFmtId="177" fontId="0" fillId="0" borderId="0" xfId="0" applyFont="false" applyBorder="false" applyAlignment="false" applyProtection="false">
      <alignment horizontal="general" vertical="bottom" textRotation="0" wrapText="false" indent="0" shrinkToFit="false"/>
      <protection locked="true" hidden="false"/>
    </xf>
    <xf numFmtId="173" fontId="0" fillId="0" borderId="0" xfId="0" applyFont="false" applyBorder="false" applyAlignment="false" applyProtection="false">
      <alignment horizontal="general" vertical="bottom" textRotation="0" wrapText="false" indent="0" shrinkToFit="false"/>
      <protection locked="true" hidden="false"/>
    </xf>
    <xf numFmtId="175"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b val="1"/>
        <color rgb="FFB91C1C"/>
      </font>
      <fill>
        <patternFill>
          <bgColor rgb="FFFDE2E2"/>
        </patternFill>
      </fill>
    </dxf>
  </dxfs>
  <colors>
    <indexedColors>
      <rgbColor rgb="FF000000"/>
      <rgbColor rgb="FFFFFFFF"/>
      <rgbColor rgb="FFFF0000"/>
      <rgbColor rgb="FF00FF00"/>
      <rgbColor rgb="FF0000FF"/>
      <rgbColor rgb="FFF1F3F5"/>
      <rgbColor rgb="FFFF00FF"/>
      <rgbColor rgb="FF00FFFF"/>
      <rgbColor rgb="FF800000"/>
      <rgbColor rgb="FF008000"/>
      <rgbColor rgb="FF000080"/>
      <rgbColor rgb="FF808000"/>
      <rgbColor rgb="FF800080"/>
      <rgbColor rgb="FF0E7C7B"/>
      <rgbColor rgb="FFB6C7D2"/>
      <rgbColor rgb="FF808080"/>
      <rgbColor rgb="FFE8F0FB"/>
      <rgbColor rgb="FFB91C1C"/>
      <rgbColor rgb="FFFFF2CC"/>
      <rgbColor rgb="FFE6F3F1"/>
      <rgbColor rgb="FF660066"/>
      <rgbColor rgb="FFFF8080"/>
      <rgbColor rgb="FF0066CC"/>
      <rgbColor rgb="FFD1D5DB"/>
      <rgbColor rgb="FF000080"/>
      <rgbColor rgb="FFFF00FF"/>
      <rgbColor rgb="FFF8FAFC"/>
      <rgbColor rgb="FF00FFFF"/>
      <rgbColor rgb="FF800080"/>
      <rgbColor rgb="FF800000"/>
      <rgbColor rgb="FF0092CB"/>
      <rgbColor rgb="FF0000FF"/>
      <rgbColor rgb="FF00CCFF"/>
      <rgbColor rgb="FFEAF5FA"/>
      <rgbColor rgb="FFEAF5EE"/>
      <rgbColor rgb="FFFDF0E8"/>
      <rgbColor rgb="FFBFE3DF"/>
      <rgbColor rgb="FFE5E7EB"/>
      <rgbColor rgb="FFD9D9D9"/>
      <rgbColor rgb="FFFDE2E2"/>
      <rgbColor rgb="FF2A78D6"/>
      <rgbColor rgb="FF33CCCC"/>
      <rgbColor rgb="FF99CC00"/>
      <rgbColor rgb="FFFFCC00"/>
      <rgbColor rgb="FFEDA100"/>
      <rgbColor rgb="FFEB6834"/>
      <rgbColor rgb="FF6B7280"/>
      <rgbColor rgb="FFB3B3B3"/>
      <rgbColor rgb="FF17344D"/>
      <rgbColor rgb="FF339966"/>
      <rgbColor rgb="FF142334"/>
      <rgbColor rgb="FF111827"/>
      <rgbColor rgb="FF9A3412"/>
      <rgbColor rgb="FF993366"/>
      <rgbColor rgb="FF333399"/>
      <rgbColor rgb="FF1F2937"/>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ea typeface="Calibri"/>
              </a:defRPr>
            </a:pPr>
            <a:r>
              <a:rPr b="1" sz="1800" spc="-1" strike="noStrike">
                <a:solidFill>
                  <a:srgbClr val="000000"/>
                </a:solidFill>
                <a:latin typeface="Calibri"/>
                <a:ea typeface="Calibri"/>
              </a:rPr>
              <a:t>Income vs costs each year (₹ lakh)</a:t>
            </a:r>
          </a:p>
        </c:rich>
      </c:tx>
      <c:overlay val="0"/>
      <c:spPr>
        <a:noFill/>
        <a:ln w="0">
          <a:noFill/>
        </a:ln>
      </c:spPr>
    </c:title>
    <c:autoTitleDeleted val="0"/>
    <c:plotArea>
      <c:barChart>
        <c:barDir val="col"/>
        <c:grouping val="clustered"/>
        <c:varyColors val="0"/>
        <c:ser>
          <c:idx val="0"/>
          <c:order val="0"/>
          <c:tx>
            <c:strRef>
              <c:f>Workings!C60</c:f>
              <c:strCache>
                <c:ptCount val="1"/>
                <c:pt idx="0">
                  <c:v>Advertising income</c:v>
                </c:pt>
              </c:strCache>
            </c:strRef>
          </c:tx>
          <c:spPr>
            <a:solidFill>
              <a:srgbClr val="2a78d6"/>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Workings!$B$61:$B$63</c:f>
              <c:strCache>
                <c:ptCount val="3"/>
                <c:pt idx="0">
                  <c:v>Year 1</c:v>
                </c:pt>
                <c:pt idx="1">
                  <c:v>Year 2</c:v>
                </c:pt>
                <c:pt idx="2">
                  <c:v>Year 3</c:v>
                </c:pt>
              </c:strCache>
            </c:strRef>
          </c:cat>
          <c:val>
            <c:numRef>
              <c:f>Workings!$C$61:$C$63</c:f>
              <c:numCache>
                <c:formatCode>General</c:formatCode>
                <c:ptCount val="3"/>
                <c:pt idx="0">
                  <c:v>22.258150257</c:v>
                </c:pt>
                <c:pt idx="1">
                  <c:v>102.23197374</c:v>
                </c:pt>
                <c:pt idx="2">
                  <c:v>207.643176715</c:v>
                </c:pt>
              </c:numCache>
            </c:numRef>
          </c:val>
        </c:ser>
        <c:ser>
          <c:idx val="1"/>
          <c:order val="1"/>
          <c:tx>
            <c:strRef>
              <c:f>Workings!D60</c:f>
              <c:strCache>
                <c:ptCount val="1"/>
                <c:pt idx="0">
                  <c:v>Total costs (everything)</c:v>
                </c:pt>
              </c:strCache>
            </c:strRef>
          </c:tx>
          <c:spPr>
            <a:solidFill>
              <a:srgbClr val="eb6834"/>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Workings!$B$61:$B$63</c:f>
              <c:strCache>
                <c:ptCount val="3"/>
                <c:pt idx="0">
                  <c:v>Year 1</c:v>
                </c:pt>
                <c:pt idx="1">
                  <c:v>Year 2</c:v>
                </c:pt>
                <c:pt idx="2">
                  <c:v>Year 3</c:v>
                </c:pt>
              </c:strCache>
            </c:strRef>
          </c:cat>
          <c:val>
            <c:numRef>
              <c:f>Workings!$D$61:$D$63</c:f>
              <c:numCache>
                <c:formatCode>General</c:formatCode>
                <c:ptCount val="3"/>
                <c:pt idx="0">
                  <c:v>145.626867003928</c:v>
                </c:pt>
                <c:pt idx="1">
                  <c:v>153.568719050944</c:v>
                </c:pt>
                <c:pt idx="2">
                  <c:v>194.258504570438</c:v>
                </c:pt>
              </c:numCache>
            </c:numRef>
          </c:val>
        </c:ser>
        <c:gapWidth val="80"/>
        <c:overlap val="-8"/>
        <c:axId val="12727367"/>
        <c:axId val="11062985"/>
      </c:barChart>
      <c:catAx>
        <c:axId val="12727367"/>
        <c:scaling>
          <c:orientation val="minMax"/>
        </c:scaling>
        <c:delete val="0"/>
        <c:axPos val="b"/>
        <c:numFmt formatCode="General" sourceLinked="1"/>
        <c:majorTickMark val="none"/>
        <c:minorTickMark val="none"/>
        <c:tickLblPos val="nextTo"/>
        <c:spPr>
          <a:ln w="0">
            <a:solidFill>
              <a:srgbClr val="b3b3b3"/>
            </a:solidFill>
          </a:ln>
        </c:spPr>
        <c:txPr>
          <a:bodyPr/>
          <a:lstStyle/>
          <a:p>
            <a:pPr>
              <a:defRPr b="0" sz="1000" spc="-1" strike="noStrike">
                <a:solidFill>
                  <a:srgbClr val="000000"/>
                </a:solidFill>
                <a:latin typeface="Calibri"/>
                <a:ea typeface="Calibri"/>
              </a:defRPr>
            </a:pPr>
          </a:p>
        </c:txPr>
        <c:crossAx val="11062985"/>
        <c:crosses val="autoZero"/>
        <c:auto val="1"/>
        <c:lblAlgn val="ctr"/>
        <c:lblOffset val="100"/>
        <c:noMultiLvlLbl val="0"/>
      </c:catAx>
      <c:valAx>
        <c:axId val="11062985"/>
        <c:scaling>
          <c:orientation val="minMax"/>
        </c:scaling>
        <c:delete val="0"/>
        <c:axPos val="l"/>
        <c:majorGridlines>
          <c:spPr>
            <a:ln w="12600">
              <a:solidFill>
                <a:srgbClr val="e5e7eb"/>
              </a:solidFill>
              <a:round/>
            </a:ln>
          </c:spPr>
        </c:majorGridlines>
        <c:title>
          <c:tx>
            <c:rich>
              <a:bodyPr rot="-5400000"/>
              <a:lstStyle/>
              <a:p>
                <a:pPr>
                  <a:defRPr b="1" sz="1000" spc="-1" strike="noStrike">
                    <a:solidFill>
                      <a:srgbClr val="000000"/>
                    </a:solidFill>
                    <a:latin typeface="Calibri"/>
                    <a:ea typeface="Calibri"/>
                  </a:defRPr>
                </a:pPr>
                <a:r>
                  <a:rPr b="1" sz="1000" spc="-1" strike="noStrike">
                    <a:solidFill>
                      <a:srgbClr val="000000"/>
                    </a:solidFill>
                    <a:latin typeface="Calibri"/>
                    <a:ea typeface="Calibri"/>
                  </a:rPr>
                  <a:t>₹ lakh</a:t>
                </a:r>
              </a:p>
            </c:rich>
          </c:tx>
          <c:overlay val="0"/>
          <c:spPr>
            <a:noFill/>
            <a:ln w="0">
              <a:noFill/>
            </a:ln>
          </c:spPr>
        </c:title>
        <c:numFmt formatCode="#,##0" sourceLinked="0"/>
        <c:majorTickMark val="none"/>
        <c:minorTickMark val="none"/>
        <c:tickLblPos val="nextTo"/>
        <c:spPr>
          <a:ln w="0">
            <a:solidFill>
              <a:srgbClr val="b3b3b3"/>
            </a:solidFill>
          </a:ln>
        </c:spPr>
        <c:txPr>
          <a:bodyPr/>
          <a:lstStyle/>
          <a:p>
            <a:pPr>
              <a:defRPr b="0" sz="1000" spc="-1" strike="noStrike">
                <a:solidFill>
                  <a:srgbClr val="000000"/>
                </a:solidFill>
                <a:latin typeface="Calibri"/>
                <a:ea typeface="Calibri"/>
              </a:defRPr>
            </a:pPr>
          </a:p>
        </c:txPr>
        <c:crossAx val="12727367"/>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ea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ea typeface="Calibri"/>
              </a:defRPr>
            </a:pPr>
            <a:r>
              <a:rPr b="1" sz="1800" spc="-1" strike="noStrike">
                <a:solidFill>
                  <a:srgbClr val="000000"/>
                </a:solidFill>
                <a:latin typeface="Calibri"/>
                <a:ea typeface="Calibri"/>
              </a:rPr>
              <a:t>Monthly income vs monthly costs (₹ lakh): the lines cross where profit begins</a:t>
            </a:r>
          </a:p>
        </c:rich>
      </c:tx>
      <c:overlay val="0"/>
      <c:spPr>
        <a:noFill/>
        <a:ln w="0">
          <a:noFill/>
        </a:ln>
      </c:spPr>
    </c:title>
    <c:autoTitleDeleted val="0"/>
    <c:plotArea>
      <c:lineChart>
        <c:grouping val="standard"/>
        <c:varyColors val="0"/>
        <c:ser>
          <c:idx val="0"/>
          <c:order val="0"/>
          <c:tx>
            <c:strRef>
              <c:f>Workings!C70</c:f>
              <c:strCache>
                <c:ptCount val="1"/>
                <c:pt idx="0">
                  <c:v>Monthly income</c:v>
                </c:pt>
              </c:strCache>
            </c:strRef>
          </c:tx>
          <c:spPr>
            <a:solidFill>
              <a:srgbClr val="2a78d6"/>
            </a:solidFill>
            <a:ln w="21960">
              <a:solidFill>
                <a:srgbClr val="2a78d6"/>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Workings!$B$71:$B$106</c:f>
              <c:strCache>
                <c:ptCount val="36"/>
                <c:pt idx="0">
                  <c:v>Nov 26</c:v>
                </c:pt>
                <c:pt idx="1">
                  <c:v>Dec 26</c:v>
                </c:pt>
                <c:pt idx="2">
                  <c:v>Jan 27</c:v>
                </c:pt>
                <c:pt idx="3">
                  <c:v>Feb 27</c:v>
                </c:pt>
                <c:pt idx="4">
                  <c:v>Mar 27</c:v>
                </c:pt>
                <c:pt idx="5">
                  <c:v>Apr 27</c:v>
                </c:pt>
                <c:pt idx="6">
                  <c:v>May 27</c:v>
                </c:pt>
                <c:pt idx="7">
                  <c:v>Jun 27</c:v>
                </c:pt>
                <c:pt idx="8">
                  <c:v>Jul 27</c:v>
                </c:pt>
                <c:pt idx="9">
                  <c:v>Aug 27</c:v>
                </c:pt>
                <c:pt idx="10">
                  <c:v>Sep 27</c:v>
                </c:pt>
                <c:pt idx="11">
                  <c:v>Oct 27</c:v>
                </c:pt>
                <c:pt idx="12">
                  <c:v>Nov 27</c:v>
                </c:pt>
                <c:pt idx="13">
                  <c:v>Dec 27</c:v>
                </c:pt>
                <c:pt idx="14">
                  <c:v>Jan 28</c:v>
                </c:pt>
                <c:pt idx="15">
                  <c:v>Feb 28</c:v>
                </c:pt>
                <c:pt idx="16">
                  <c:v>Mar 28</c:v>
                </c:pt>
                <c:pt idx="17">
                  <c:v>Apr 28</c:v>
                </c:pt>
                <c:pt idx="18">
                  <c:v>May 28</c:v>
                </c:pt>
                <c:pt idx="19">
                  <c:v>Jun 28</c:v>
                </c:pt>
                <c:pt idx="20">
                  <c:v>Jul 28</c:v>
                </c:pt>
                <c:pt idx="21">
                  <c:v>Aug 28</c:v>
                </c:pt>
                <c:pt idx="22">
                  <c:v>Sep 28</c:v>
                </c:pt>
                <c:pt idx="23">
                  <c:v>Oct 28</c:v>
                </c:pt>
                <c:pt idx="24">
                  <c:v>Nov 28</c:v>
                </c:pt>
                <c:pt idx="25">
                  <c:v>Dec 28</c:v>
                </c:pt>
                <c:pt idx="26">
                  <c:v>Jan 29</c:v>
                </c:pt>
                <c:pt idx="27">
                  <c:v>Feb 29</c:v>
                </c:pt>
                <c:pt idx="28">
                  <c:v>Mar 29</c:v>
                </c:pt>
                <c:pt idx="29">
                  <c:v>Apr 29</c:v>
                </c:pt>
                <c:pt idx="30">
                  <c:v>May 29</c:v>
                </c:pt>
                <c:pt idx="31">
                  <c:v>Jun 29</c:v>
                </c:pt>
                <c:pt idx="32">
                  <c:v>Jul 29</c:v>
                </c:pt>
                <c:pt idx="33">
                  <c:v>Aug 29</c:v>
                </c:pt>
                <c:pt idx="34">
                  <c:v>Sep 29</c:v>
                </c:pt>
                <c:pt idx="35">
                  <c:v>Oct 29</c:v>
                </c:pt>
              </c:strCache>
            </c:strRef>
          </c:cat>
          <c:val>
            <c:numRef>
              <c:f>Workings!$C$71:$C$106</c:f>
              <c:numCache>
                <c:formatCode>General</c:formatCode>
                <c:ptCount val="36"/>
                <c:pt idx="0">
                  <c:v>0</c:v>
                </c:pt>
                <c:pt idx="1">
                  <c:v>0</c:v>
                </c:pt>
                <c:pt idx="2">
                  <c:v>0</c:v>
                </c:pt>
                <c:pt idx="3">
                  <c:v>0.195</c:v>
                </c:pt>
                <c:pt idx="4">
                  <c:v>0.6974</c:v>
                </c:pt>
                <c:pt idx="5">
                  <c:v>1.294178</c:v>
                </c:pt>
                <c:pt idx="6">
                  <c:v>1.90474706</c:v>
                </c:pt>
                <c:pt idx="7">
                  <c:v>2.528060022</c:v>
                </c:pt>
                <c:pt idx="8">
                  <c:v>3.114396477</c:v>
                </c:pt>
                <c:pt idx="9">
                  <c:v>3.666007231</c:v>
                </c:pt>
                <c:pt idx="10">
                  <c:v>4.185002158</c:v>
                </c:pt>
                <c:pt idx="11">
                  <c:v>4.673359309</c:v>
                </c:pt>
                <c:pt idx="12">
                  <c:v>5.389580043</c:v>
                </c:pt>
                <c:pt idx="13">
                  <c:v>5.840421274</c:v>
                </c:pt>
                <c:pt idx="14">
                  <c:v>6.18599508799999</c:v>
                </c:pt>
                <c:pt idx="15">
                  <c:v>6.69109035900002</c:v>
                </c:pt>
                <c:pt idx="16">
                  <c:v>7.419678266</c:v>
                </c:pt>
                <c:pt idx="17">
                  <c:v>8.101401633</c:v>
                </c:pt>
                <c:pt idx="18">
                  <c:v>8.739324272</c:v>
                </c:pt>
                <c:pt idx="19">
                  <c:v>9.33630601399999</c:v>
                </c:pt>
                <c:pt idx="20">
                  <c:v>9.89501655499998</c:v>
                </c:pt>
                <c:pt idx="21">
                  <c:v>10.639413809</c:v>
                </c:pt>
                <c:pt idx="22">
                  <c:v>11.561513867</c:v>
                </c:pt>
                <c:pt idx="23">
                  <c:v>12.43223256</c:v>
                </c:pt>
                <c:pt idx="24">
                  <c:v>13.917342507</c:v>
                </c:pt>
                <c:pt idx="25">
                  <c:v>14.73308466</c:v>
                </c:pt>
                <c:pt idx="26">
                  <c:v>15.710607497</c:v>
                </c:pt>
                <c:pt idx="27">
                  <c:v>16.562595172</c:v>
                </c:pt>
                <c:pt idx="28">
                  <c:v>17.06109598</c:v>
                </c:pt>
                <c:pt idx="29">
                  <c:v>17.514749793</c:v>
                </c:pt>
                <c:pt idx="30">
                  <c:v>17.997906571</c:v>
                </c:pt>
                <c:pt idx="31">
                  <c:v>18.477651872</c:v>
                </c:pt>
                <c:pt idx="32">
                  <c:v>18.755685912</c:v>
                </c:pt>
                <c:pt idx="33">
                  <c:v>18.865224345</c:v>
                </c:pt>
                <c:pt idx="34">
                  <c:v>18.971773978</c:v>
                </c:pt>
                <c:pt idx="35">
                  <c:v>19.075458428</c:v>
                </c:pt>
              </c:numCache>
            </c:numRef>
          </c:val>
          <c:smooth val="0"/>
        </c:ser>
        <c:ser>
          <c:idx val="1"/>
          <c:order val="1"/>
          <c:tx>
            <c:strRef>
              <c:f>Workings!D70</c:f>
              <c:strCache>
                <c:ptCount val="1"/>
                <c:pt idx="0">
                  <c:v>Monthly costs (everything)</c:v>
                </c:pt>
              </c:strCache>
            </c:strRef>
          </c:tx>
          <c:spPr>
            <a:solidFill>
              <a:srgbClr val="eb6834"/>
            </a:solidFill>
            <a:ln w="21960">
              <a:solidFill>
                <a:srgbClr val="eb6834"/>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Workings!$B$71:$B$106</c:f>
              <c:strCache>
                <c:ptCount val="36"/>
                <c:pt idx="0">
                  <c:v>Nov 26</c:v>
                </c:pt>
                <c:pt idx="1">
                  <c:v>Dec 26</c:v>
                </c:pt>
                <c:pt idx="2">
                  <c:v>Jan 27</c:v>
                </c:pt>
                <c:pt idx="3">
                  <c:v>Feb 27</c:v>
                </c:pt>
                <c:pt idx="4">
                  <c:v>Mar 27</c:v>
                </c:pt>
                <c:pt idx="5">
                  <c:v>Apr 27</c:v>
                </c:pt>
                <c:pt idx="6">
                  <c:v>May 27</c:v>
                </c:pt>
                <c:pt idx="7">
                  <c:v>Jun 27</c:v>
                </c:pt>
                <c:pt idx="8">
                  <c:v>Jul 27</c:v>
                </c:pt>
                <c:pt idx="9">
                  <c:v>Aug 27</c:v>
                </c:pt>
                <c:pt idx="10">
                  <c:v>Sep 27</c:v>
                </c:pt>
                <c:pt idx="11">
                  <c:v>Oct 27</c:v>
                </c:pt>
                <c:pt idx="12">
                  <c:v>Nov 27</c:v>
                </c:pt>
                <c:pt idx="13">
                  <c:v>Dec 27</c:v>
                </c:pt>
                <c:pt idx="14">
                  <c:v>Jan 28</c:v>
                </c:pt>
                <c:pt idx="15">
                  <c:v>Feb 28</c:v>
                </c:pt>
                <c:pt idx="16">
                  <c:v>Mar 28</c:v>
                </c:pt>
                <c:pt idx="17">
                  <c:v>Apr 28</c:v>
                </c:pt>
                <c:pt idx="18">
                  <c:v>May 28</c:v>
                </c:pt>
                <c:pt idx="19">
                  <c:v>Jun 28</c:v>
                </c:pt>
                <c:pt idx="20">
                  <c:v>Jul 28</c:v>
                </c:pt>
                <c:pt idx="21">
                  <c:v>Aug 28</c:v>
                </c:pt>
                <c:pt idx="22">
                  <c:v>Sep 28</c:v>
                </c:pt>
                <c:pt idx="23">
                  <c:v>Oct 28</c:v>
                </c:pt>
                <c:pt idx="24">
                  <c:v>Nov 28</c:v>
                </c:pt>
                <c:pt idx="25">
                  <c:v>Dec 28</c:v>
                </c:pt>
                <c:pt idx="26">
                  <c:v>Jan 29</c:v>
                </c:pt>
                <c:pt idx="27">
                  <c:v>Feb 29</c:v>
                </c:pt>
                <c:pt idx="28">
                  <c:v>Mar 29</c:v>
                </c:pt>
                <c:pt idx="29">
                  <c:v>Apr 29</c:v>
                </c:pt>
                <c:pt idx="30">
                  <c:v>May 29</c:v>
                </c:pt>
                <c:pt idx="31">
                  <c:v>Jun 29</c:v>
                </c:pt>
                <c:pt idx="32">
                  <c:v>Jul 29</c:v>
                </c:pt>
                <c:pt idx="33">
                  <c:v>Aug 29</c:v>
                </c:pt>
                <c:pt idx="34">
                  <c:v>Sep 29</c:v>
                </c:pt>
                <c:pt idx="35">
                  <c:v>Oct 29</c:v>
                </c:pt>
              </c:strCache>
            </c:strRef>
          </c:cat>
          <c:val>
            <c:numRef>
              <c:f>Workings!$D$71:$D$106</c:f>
              <c:numCache>
                <c:formatCode>General</c:formatCode>
                <c:ptCount val="36"/>
                <c:pt idx="0">
                  <c:v>15.6113104572222</c:v>
                </c:pt>
                <c:pt idx="1">
                  <c:v>14.0643431376667</c:v>
                </c:pt>
                <c:pt idx="2">
                  <c:v>13.1531666666667</c:v>
                </c:pt>
                <c:pt idx="3">
                  <c:v>12.9162352638889</c:v>
                </c:pt>
                <c:pt idx="4">
                  <c:v>11.4312021913889</c:v>
                </c:pt>
                <c:pt idx="5">
                  <c:v>11.0096142429389</c:v>
                </c:pt>
                <c:pt idx="6">
                  <c:v>11.0923643102324</c:v>
                </c:pt>
                <c:pt idx="7">
                  <c:v>11.1772846334283</c:v>
                </c:pt>
                <c:pt idx="8">
                  <c:v>11.2579996047122</c:v>
                </c:pt>
                <c:pt idx="9">
                  <c:v>11.3341825664204</c:v>
                </c:pt>
                <c:pt idx="10">
                  <c:v>11.4058596672369</c:v>
                </c:pt>
                <c:pt idx="11">
                  <c:v>11.1733042621252</c:v>
                </c:pt>
                <c:pt idx="12">
                  <c:v>11.5677996750159</c:v>
                </c:pt>
                <c:pt idx="13">
                  <c:v>11.6327740930606</c:v>
                </c:pt>
                <c:pt idx="14">
                  <c:v>11.683152392957</c:v>
                </c:pt>
                <c:pt idx="15">
                  <c:v>12.7179115585356</c:v>
                </c:pt>
                <c:pt idx="16">
                  <c:v>12.6129033749066</c:v>
                </c:pt>
                <c:pt idx="17">
                  <c:v>12.7057523484932</c:v>
                </c:pt>
                <c:pt idx="18">
                  <c:v>12.7939385482723</c:v>
                </c:pt>
                <c:pt idx="19">
                  <c:v>12.8764639793376</c:v>
                </c:pt>
                <c:pt idx="20">
                  <c:v>12.9536978554472</c:v>
                </c:pt>
                <c:pt idx="21">
                  <c:v>14.0203842686514</c:v>
                </c:pt>
                <c:pt idx="22">
                  <c:v>13.9424732318961</c:v>
                </c:pt>
                <c:pt idx="23">
                  <c:v>14.0614677243707</c:v>
                </c:pt>
                <c:pt idx="24">
                  <c:v>14.6983890221903</c:v>
                </c:pt>
                <c:pt idx="25">
                  <c:v>14.8181347053475</c:v>
                </c:pt>
                <c:pt idx="26">
                  <c:v>15.9801842499899</c:v>
                </c:pt>
                <c:pt idx="27">
                  <c:v>16.2771186786263</c:v>
                </c:pt>
                <c:pt idx="28">
                  <c:v>16.2519034664597</c:v>
                </c:pt>
                <c:pt idx="29">
                  <c:v>16.3164793523071</c:v>
                </c:pt>
                <c:pt idx="30">
                  <c:v>16.3822544543509</c:v>
                </c:pt>
                <c:pt idx="31">
                  <c:v>16.4477433029704</c:v>
                </c:pt>
                <c:pt idx="32">
                  <c:v>16.4891919778405</c:v>
                </c:pt>
                <c:pt idx="33">
                  <c:v>16.5080533091571</c:v>
                </c:pt>
                <c:pt idx="34">
                  <c:v>16.5235274427468</c:v>
                </c:pt>
                <c:pt idx="35">
                  <c:v>17.5655246084517</c:v>
                </c:pt>
              </c:numCache>
            </c:numRef>
          </c:val>
          <c:smooth val="0"/>
        </c:ser>
        <c:hiLowLines>
          <c:spPr>
            <a:ln w="0">
              <a:noFill/>
            </a:ln>
          </c:spPr>
        </c:hiLowLines>
        <c:marker val="0"/>
        <c:axId val="36239686"/>
        <c:axId val="98410185"/>
      </c:lineChart>
      <c:catAx>
        <c:axId val="36239686"/>
        <c:scaling>
          <c:orientation val="minMax"/>
        </c:scaling>
        <c:delete val="0"/>
        <c:axPos val="b"/>
        <c:numFmt formatCode="General" sourceLinked="1"/>
        <c:majorTickMark val="none"/>
        <c:minorTickMark val="none"/>
        <c:tickLblPos val="nextTo"/>
        <c:spPr>
          <a:ln w="0">
            <a:solidFill>
              <a:srgbClr val="b3b3b3"/>
            </a:solidFill>
          </a:ln>
        </c:spPr>
        <c:txPr>
          <a:bodyPr/>
          <a:lstStyle/>
          <a:p>
            <a:pPr>
              <a:defRPr b="0" sz="1000" spc="-1" strike="noStrike">
                <a:solidFill>
                  <a:srgbClr val="000000"/>
                </a:solidFill>
                <a:latin typeface="Calibri"/>
                <a:ea typeface="Calibri"/>
              </a:defRPr>
            </a:pPr>
          </a:p>
        </c:txPr>
        <c:crossAx val="98410185"/>
        <c:crosses val="autoZero"/>
        <c:auto val="1"/>
        <c:lblAlgn val="ctr"/>
        <c:lblOffset val="100"/>
        <c:noMultiLvlLbl val="0"/>
      </c:catAx>
      <c:valAx>
        <c:axId val="98410185"/>
        <c:scaling>
          <c:orientation val="minMax"/>
        </c:scaling>
        <c:delete val="0"/>
        <c:axPos val="l"/>
        <c:majorGridlines>
          <c:spPr>
            <a:ln w="12600">
              <a:solidFill>
                <a:srgbClr val="e5e7eb"/>
              </a:solidFill>
              <a:round/>
            </a:ln>
          </c:spPr>
        </c:majorGridlines>
        <c:title>
          <c:tx>
            <c:rich>
              <a:bodyPr rot="-5400000"/>
              <a:lstStyle/>
              <a:p>
                <a:pPr>
                  <a:defRPr b="1" sz="1000" spc="-1" strike="noStrike">
                    <a:solidFill>
                      <a:srgbClr val="000000"/>
                    </a:solidFill>
                    <a:latin typeface="Calibri"/>
                    <a:ea typeface="Calibri"/>
                  </a:defRPr>
                </a:pPr>
                <a:r>
                  <a:rPr b="1" sz="1000" spc="-1" strike="noStrike">
                    <a:solidFill>
                      <a:srgbClr val="000000"/>
                    </a:solidFill>
                    <a:latin typeface="Calibri"/>
                    <a:ea typeface="Calibri"/>
                  </a:rPr>
                  <a:t>₹ lakh</a:t>
                </a:r>
              </a:p>
            </c:rich>
          </c:tx>
          <c:overlay val="0"/>
          <c:spPr>
            <a:noFill/>
            <a:ln w="0">
              <a:noFill/>
            </a:ln>
          </c:spPr>
        </c:title>
        <c:numFmt formatCode="#,##0" sourceLinked="0"/>
        <c:majorTickMark val="none"/>
        <c:minorTickMark val="none"/>
        <c:tickLblPos val="nextTo"/>
        <c:spPr>
          <a:ln w="0">
            <a:solidFill>
              <a:srgbClr val="b3b3b3"/>
            </a:solidFill>
          </a:ln>
        </c:spPr>
        <c:txPr>
          <a:bodyPr/>
          <a:lstStyle/>
          <a:p>
            <a:pPr>
              <a:defRPr b="0" sz="1000" spc="-1" strike="noStrike">
                <a:solidFill>
                  <a:srgbClr val="000000"/>
                </a:solidFill>
                <a:latin typeface="Calibri"/>
                <a:ea typeface="Calibri"/>
              </a:defRPr>
            </a:pPr>
          </a:p>
        </c:txPr>
        <c:crossAx val="36239686"/>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ea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8</xdr:col>
      <xdr:colOff>0</xdr:colOff>
      <xdr:row>53</xdr:row>
      <xdr:rowOff>0</xdr:rowOff>
    </xdr:from>
    <xdr:to>
      <xdr:col>12</xdr:col>
      <xdr:colOff>912240</xdr:colOff>
      <xdr:row>65</xdr:row>
      <xdr:rowOff>38880</xdr:rowOff>
    </xdr:to>
    <xdr:graphicFrame>
      <xdr:nvGraphicFramePr>
        <xdr:cNvPr id="0" name="Chart 1"/>
        <xdr:cNvGraphicFramePr/>
      </xdr:nvGraphicFramePr>
      <xdr:xfrm>
        <a:off x="6238080" y="16963920"/>
        <a:ext cx="4859640" cy="2591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68</xdr:row>
      <xdr:rowOff>0</xdr:rowOff>
    </xdr:from>
    <xdr:to>
      <xdr:col>11</xdr:col>
      <xdr:colOff>842040</xdr:colOff>
      <xdr:row>82</xdr:row>
      <xdr:rowOff>32760</xdr:rowOff>
    </xdr:to>
    <xdr:graphicFrame>
      <xdr:nvGraphicFramePr>
        <xdr:cNvPr id="1" name="Chart 2"/>
        <xdr:cNvGraphicFramePr/>
      </xdr:nvGraphicFramePr>
      <xdr:xfrm>
        <a:off x="141120" y="20088360"/>
        <a:ext cx="9899640" cy="269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7C7B"/>
    <pageSetUpPr fitToPage="true"/>
  </sheetPr>
  <dimension ref="B2:N111"/>
  <sheetViews>
    <sheetView showFormulas="false" showGridLines="false" showRowColHeaders="true" showZeros="true" rightToLeft="false" tabSelected="true" showOutlineSymbols="true" defaultGridColor="true" view="normal" topLeftCell="A1" colorId="64" zoomScale="90" zoomScaleNormal="9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7" min="2" style="0" width="14"/>
    <col collapsed="false" customWidth="true" hidden="false" outlineLevel="0" max="8" min="8" style="0" width="2.5"/>
    <col collapsed="false" customWidth="true" hidden="false" outlineLevel="0" max="14" min="9" style="0" width="14"/>
    <col collapsed="false" customWidth="true" hidden="false" outlineLevel="0" max="15" min="15" style="0" width="2"/>
  </cols>
  <sheetData>
    <row r="2" customFormat="false" ht="43.5" hidden="false" customHeight="true" outlineLevel="0" collapsed="false">
      <c r="B2" s="1" t="s">
        <v>0</v>
      </c>
      <c r="C2" s="1"/>
      <c r="D2" s="1"/>
      <c r="E2" s="1"/>
      <c r="F2" s="1"/>
      <c r="G2" s="1"/>
      <c r="H2" s="1"/>
      <c r="I2" s="1"/>
      <c r="J2" s="1"/>
      <c r="K2" s="1"/>
      <c r="L2" s="1"/>
      <c r="M2" s="1"/>
      <c r="N2" s="1"/>
    </row>
    <row r="3" customFormat="false" ht="25.5" hidden="false" customHeight="true" outlineLevel="0" collapsed="false">
      <c r="B3" s="2" t="s">
        <v>1</v>
      </c>
      <c r="C3" s="2"/>
      <c r="D3" s="2"/>
      <c r="E3" s="2"/>
      <c r="F3" s="2"/>
      <c r="G3" s="2"/>
      <c r="H3" s="2"/>
      <c r="I3" s="2"/>
      <c r="J3" s="2"/>
      <c r="K3" s="2"/>
      <c r="L3" s="2"/>
      <c r="M3" s="2"/>
      <c r="N3" s="2"/>
    </row>
    <row r="4" customFormat="false" ht="21.75" hidden="false" customHeight="true" outlineLevel="0" collapsed="false">
      <c r="B4" s="3" t="s">
        <v>2</v>
      </c>
      <c r="C4" s="3"/>
      <c r="D4" s="3"/>
      <c r="E4" s="3"/>
      <c r="F4" s="3"/>
      <c r="G4" s="3"/>
      <c r="H4" s="3"/>
      <c r="I4" s="3"/>
      <c r="J4" s="3"/>
      <c r="K4" s="3"/>
      <c r="L4" s="3"/>
      <c r="M4" s="3"/>
      <c r="N4" s="3"/>
    </row>
    <row r="5" customFormat="false" ht="19.5" hidden="false" customHeight="true" outlineLevel="0" collapsed="false">
      <c r="B5" s="4" t="str">
        <f aca="false">"Three-year investor plan   ·   ₹"&amp;TEXT(Workings!$C$47/100000,"0")&amp;" lakh proof round   ·   Scenario shown: "&amp;Workings!$C$35&amp;"   (change it in Settings, cell C5)"</f>
        <v>Three-year investor plan   ·   ₹75 lakh proof round   ·   Scenario shown: Main plan   (change it in Settings, cell C5)</v>
      </c>
      <c r="C5" s="4"/>
      <c r="D5" s="4"/>
      <c r="E5" s="4"/>
      <c r="F5" s="4"/>
      <c r="G5" s="4"/>
      <c r="H5" s="4"/>
      <c r="I5" s="4"/>
      <c r="J5" s="4"/>
      <c r="K5" s="4"/>
      <c r="L5" s="4"/>
      <c r="M5" s="4"/>
      <c r="N5" s="4"/>
    </row>
    <row r="6" customFormat="false" ht="15.75" hidden="false" customHeight="true" outlineLevel="0" collapsed="false">
      <c r="B6" s="5" t="str">
        <f aca="false">"All figures are planning estimates for the scenario shown, in rupees excluding GST. Year 1 = "&amp;TEXT(Workings!$C$3,"mmm yyyy")&amp;" to "&amp;TEXT(EDATE(Workings!$C$3,11),"mmm yyyy")&amp;" (illustrative start). The portal demo uses test data, not real users."</f>
        <v>All figures are planning estimates for the scenario shown, in rupees excluding GST. Year 1 = Nov 2026 to Oct 2027 (illustrative start). The portal demo uses test data, not real users.</v>
      </c>
      <c r="C6" s="5"/>
      <c r="D6" s="5"/>
      <c r="E6" s="5"/>
      <c r="F6" s="5"/>
      <c r="G6" s="5"/>
      <c r="H6" s="5"/>
      <c r="I6" s="5"/>
      <c r="J6" s="5"/>
      <c r="K6" s="5"/>
      <c r="L6" s="5"/>
      <c r="M6" s="5"/>
      <c r="N6" s="5"/>
    </row>
    <row r="7" customFormat="false" ht="25.5" hidden="false" customHeight="true" outlineLevel="0" collapsed="false">
      <c r="B7" s="6" t="str">
        <f aca="false">IFERROR("Income grows about "&amp;TEXT(Workings!$C$10/Workings!$C$8,"0")&amp;"× in three years, from ₹"&amp;TEXT((Workings!$C$8)/100000,"0.0")&amp;" lakh to "&amp;IF(ABS(Workings!$C$10)&gt;=10000000,"₹"&amp;TEXT(ABS(Workings!$C$10)/10000000,"0.00")&amp;" crore","₹"&amp;TEXT(ABS(Workings!$C$10)/100000,"0.0")&amp;" lakh")&amp;IF(Workings!$C$4&gt;0,", and the portal earns more than it spends every month from "&amp;TEXT(Workings!$C$5,"mmmm yyyy")&amp;".","."),"Scenario shown has no advertising income.")</f>
        <v>Income grows about 9× in three years, from ₹22.3 lakh to ₹2.08 crore, and the portal earns more than it spends every month from February 2029.</v>
      </c>
      <c r="C7" s="6"/>
      <c r="D7" s="6"/>
      <c r="E7" s="6"/>
      <c r="F7" s="6"/>
      <c r="G7" s="6"/>
      <c r="H7" s="6"/>
      <c r="I7" s="6"/>
      <c r="J7" s="6"/>
      <c r="K7" s="6"/>
      <c r="L7" s="6"/>
      <c r="M7" s="6"/>
      <c r="N7" s="6"/>
    </row>
    <row r="8" customFormat="false" ht="18" hidden="false" customHeight="true" outlineLevel="0" collapsed="false">
      <c r="B8" s="7" t="s">
        <v>3</v>
      </c>
      <c r="C8" s="7"/>
      <c r="D8" s="7" t="s">
        <v>4</v>
      </c>
      <c r="E8" s="7"/>
      <c r="F8" s="7" t="s">
        <v>5</v>
      </c>
      <c r="G8" s="7"/>
      <c r="I8" s="7" t="s">
        <v>6</v>
      </c>
      <c r="J8" s="7"/>
      <c r="K8" s="7" t="s">
        <v>7</v>
      </c>
      <c r="L8" s="7"/>
      <c r="M8" s="7" t="s">
        <v>8</v>
      </c>
      <c r="N8" s="7"/>
    </row>
    <row r="9" customFormat="false" ht="33.75" hidden="false" customHeight="true" outlineLevel="0" collapsed="false">
      <c r="B9" s="8" t="str">
        <f aca="false">"₹"&amp;TEXT(Workings!$C$47/100000,"0")&amp;" lakh"</f>
        <v>₹75 lakh</v>
      </c>
      <c r="C9" s="8"/>
      <c r="D9" s="8" t="str">
        <f aca="false">TEXT(Workings!$C$19,"#,##0")</f>
        <v>534</v>
      </c>
      <c r="E9" s="8"/>
      <c r="F9" s="8" t="str">
        <f aca="false">TEXT(Workings!$C$23,"#,##0")</f>
        <v>45,820</v>
      </c>
      <c r="G9" s="8"/>
      <c r="I9" s="8" t="str">
        <f aca="false">IF(ABS(Workings!$C$10)&gt;=10000000,"₹"&amp;TEXT(ABS(Workings!$C$10)/10000000,"0.00")&amp;" crore","₹"&amp;TEXT(ABS(Workings!$C$10)/100000,"0.0")&amp;" lakh")</f>
        <v>₹2.08 crore</v>
      </c>
      <c r="J9" s="8"/>
      <c r="K9" s="8" t="str">
        <f aca="false">IF(Workings!$C$13&gt;=0,"₹"&amp;TEXT((Workings!$C$13)/100000,"0.0")&amp;" lakh","Loss ₹"&amp;TEXT((-Workings!$C$13)/100000,"0.0")&amp;" lakh")</f>
        <v>₹13.4 lakh</v>
      </c>
      <c r="L9" s="8"/>
      <c r="M9" s="8" t="str">
        <f aca="false">IF(Workings!$C$4&gt;0,TEXT(Workings!$C$5,"mmm yyyy"),"Not in 3 years")</f>
        <v>Feb 2029</v>
      </c>
      <c r="N9" s="8"/>
    </row>
    <row r="10" customFormat="false" ht="25.5" hidden="false" customHeight="true" outlineLevel="0" collapsed="false">
      <c r="B10" s="9" t="str">
        <f aca="false">"in 3 steps: ₹"&amp;TEXT(Workings!$C$41/100000,"0.0")&amp;"L · ₹"&amp;TEXT(Workings!$C$42/100000,"0.0")&amp;"L · ₹"&amp;TEXT(Workings!$C$43/100000,"0.0")&amp;"L"</f>
        <v>in 3 steps: ₹37.5L · ₹22.5L · ₹15.0L</v>
      </c>
      <c r="C10" s="9"/>
      <c r="D10" s="9" t="str">
        <f aca="false">"verified and ready  (target 500)"</f>
        <v>verified and ready  (target 500)</v>
      </c>
      <c r="E10" s="9"/>
      <c r="F10" s="9" t="str">
        <f aca="false">"by month 36  ("&amp;TEXT(EDATE(Workings!$C$3,35),"mmm yyyy")&amp;")"</f>
        <v>by month 36  (Oct 2029)</v>
      </c>
      <c r="G10" s="9"/>
      <c r="I10" s="9" t="str">
        <f aca="false">"up from ₹"&amp;TEXT((Workings!$C$8)/100000,"0.0")&amp;" lakh in year 1"</f>
        <v>up from ₹22.3 lakh in year 1</v>
      </c>
      <c r="J10" s="9"/>
      <c r="K10" s="9" t="str">
        <f aca="false">"after tax"</f>
        <v>after tax</v>
      </c>
      <c r="L10" s="9"/>
      <c r="M10" s="9" t="str">
        <f aca="false">IF(Workings!$C$4&gt;0,"every month from month "&amp;Workings!$C$4,"in this scenario")</f>
        <v>every month from month 28</v>
      </c>
      <c r="N10" s="9"/>
    </row>
    <row r="11" customFormat="false" ht="7.5" hidden="false" customHeight="true" outlineLevel="0" collapsed="false"/>
    <row r="12" customFormat="false" ht="24" hidden="false" customHeight="true" outlineLevel="0" collapsed="false">
      <c r="B12" s="10" t="s">
        <v>9</v>
      </c>
      <c r="C12" s="10"/>
      <c r="D12" s="10"/>
      <c r="E12" s="10"/>
      <c r="F12" s="10"/>
      <c r="G12" s="10"/>
      <c r="H12" s="10"/>
      <c r="I12" s="10"/>
      <c r="J12" s="10"/>
      <c r="K12" s="10"/>
      <c r="L12" s="10"/>
      <c r="M12" s="10"/>
      <c r="N12" s="10"/>
    </row>
    <row r="13" customFormat="false" ht="75.75" hidden="false" customHeight="true" outlineLevel="0" collapsed="false">
      <c r="B13" s="11" t="str">
        <f aca="false">"Finding the right local doctor, home nurse, physiotherapist, elder-care companion or oxygen supplier still means phone calls, word of mouth and scattered listings. ArogyaVision brings verified local professionals, their services and availability, and a simple appointment flow into one portal, with an AI assistant that guides every visitor and runs on private servers instead of a paid outside AI service. Joining is free on both sides, so the portal can fill quickly, and hospitals, clinics and care businesses pay to be seen by families who are actively looking for care. In the plan, yearly income grows from ₹"&amp;TEXT((Workings!$C$8)/100000,"0.0")&amp;" lakh to "&amp;IF(ABS(Workings!$C$10)&gt;=10000000,"₹"&amp;TEXT(ABS(Workings!$C$10)/10000000,"0.00")&amp;" crore","₹"&amp;TEXT(ABS(Workings!$C$10)/100000,"0.0")&amp;" lakh")&amp;" in three years"&amp;IF(Workings!$C$13&gt;0,", and the business is profitable in year 3.",", although this scenario is still loss-making in year 3.")</f>
        <v>Finding the right local doctor, home nurse, physiotherapist, elder-care companion or oxygen supplier still means phone calls, word of mouth and scattered listings. ArogyaVision brings verified local professionals, their services and availability, and a simple appointment flow into one portal, with an AI assistant that guides every visitor and runs on private servers instead of a paid outside AI service. Joining is free on both sides, so the portal can fill quickly, and hospitals, clinics and care businesses pay to be seen by families who are actively looking for care. In the plan, yearly income grows from ₹22.3 lakh to ₹2.08 crore in three years, and the business is profitable in year 3.</v>
      </c>
      <c r="C13" s="11"/>
      <c r="D13" s="11"/>
      <c r="E13" s="11"/>
      <c r="F13" s="11"/>
      <c r="G13" s="11"/>
      <c r="H13" s="11"/>
      <c r="I13" s="11"/>
      <c r="J13" s="11"/>
      <c r="K13" s="11"/>
      <c r="L13" s="11"/>
      <c r="M13" s="11"/>
      <c r="N13" s="11"/>
    </row>
    <row r="15" customFormat="false" ht="21.75" hidden="false" customHeight="true" outlineLevel="0" collapsed="false">
      <c r="B15" s="12" t="s">
        <v>10</v>
      </c>
      <c r="C15" s="12"/>
      <c r="D15" s="12"/>
      <c r="E15" s="12"/>
      <c r="F15" s="12"/>
      <c r="G15" s="12"/>
      <c r="I15" s="12" t="s">
        <v>11</v>
      </c>
      <c r="J15" s="12"/>
      <c r="K15" s="12"/>
      <c r="L15" s="12"/>
      <c r="M15" s="12"/>
      <c r="N15" s="12"/>
    </row>
    <row r="16" customFormat="false" ht="33.75" hidden="false" customHeight="true" outlineLevel="0" collapsed="false">
      <c r="B16" s="13" t="s">
        <v>12</v>
      </c>
      <c r="C16" s="13"/>
      <c r="D16" s="13"/>
      <c r="E16" s="13"/>
      <c r="F16" s="13"/>
      <c r="G16" s="13"/>
      <c r="I16" s="13" t="s">
        <v>13</v>
      </c>
      <c r="J16" s="13"/>
      <c r="K16" s="13"/>
      <c r="L16" s="13"/>
      <c r="M16" s="13"/>
      <c r="N16" s="13"/>
    </row>
    <row r="17" customFormat="false" ht="33.75" hidden="false" customHeight="true" outlineLevel="0" collapsed="false">
      <c r="B17" s="13" t="s">
        <v>14</v>
      </c>
      <c r="C17" s="13"/>
      <c r="D17" s="13"/>
      <c r="E17" s="13"/>
      <c r="F17" s="13"/>
      <c r="G17" s="13"/>
      <c r="I17" s="13" t="s">
        <v>15</v>
      </c>
      <c r="J17" s="13"/>
      <c r="K17" s="13"/>
      <c r="L17" s="13"/>
      <c r="M17" s="13"/>
      <c r="N17" s="13"/>
    </row>
    <row r="18" customFormat="false" ht="33.75" hidden="false" customHeight="true" outlineLevel="0" collapsed="false">
      <c r="B18" s="13" t="str">
        <f aca="false">"•  "&amp;"Grow to about "&amp;TEXT(Workings!$C$20,"#,##0")&amp;" active professionals and "&amp;TEXT(Workings!$C$22,"#,##0")&amp;" family visits a month by month 12."</f>
        <v>•  Grow to about 1,173 active professionals and 24,555 family visits a month by month 12.</v>
      </c>
      <c r="C18" s="13"/>
      <c r="D18" s="13"/>
      <c r="E18" s="13"/>
      <c r="F18" s="13"/>
      <c r="G18" s="13"/>
      <c r="I18" s="13" t="s">
        <v>16</v>
      </c>
      <c r="J18" s="13"/>
      <c r="K18" s="13"/>
      <c r="L18" s="13"/>
      <c r="M18" s="13"/>
      <c r="N18" s="13"/>
    </row>
    <row r="19" customFormat="false" ht="18.75" hidden="false" customHeight="true" outlineLevel="0" collapsed="false">
      <c r="B19" s="13" t="str">
        <f aca="false">"•  "&amp;IF(Workings!$C$4&gt;0,"Earn more than we spend every month from "&amp;TEXT(Workings!$C$5,"mmmm yyyy")&amp;" (month "&amp;Workings!$C$4&amp;").","Monthly profit is not reached within 3 years in this scenario.")</f>
        <v>•  Earn more than we spend every month from February 2029 (month 28).</v>
      </c>
      <c r="C19" s="13"/>
      <c r="D19" s="13"/>
      <c r="E19" s="13"/>
      <c r="F19" s="13"/>
      <c r="G19" s="13"/>
      <c r="I19" s="13" t="s">
        <v>17</v>
      </c>
      <c r="J19" s="13"/>
      <c r="K19" s="13"/>
      <c r="L19" s="13"/>
      <c r="M19" s="13"/>
      <c r="N19" s="13"/>
    </row>
    <row r="21" customFormat="false" ht="21.75" hidden="false" customHeight="true" outlineLevel="0" collapsed="false">
      <c r="B21" s="12" t="s">
        <v>18</v>
      </c>
      <c r="C21" s="12"/>
      <c r="D21" s="12"/>
      <c r="E21" s="12"/>
      <c r="F21" s="12"/>
      <c r="G21" s="12"/>
      <c r="I21" s="12" t="s">
        <v>19</v>
      </c>
      <c r="J21" s="12"/>
      <c r="K21" s="12"/>
      <c r="L21" s="12"/>
      <c r="M21" s="12"/>
      <c r="N21" s="12"/>
    </row>
    <row r="22" customFormat="false" ht="18.75" hidden="false" customHeight="true" outlineLevel="0" collapsed="false">
      <c r="B22" s="13" t="s">
        <v>20</v>
      </c>
      <c r="C22" s="13"/>
      <c r="D22" s="13"/>
      <c r="E22" s="13"/>
      <c r="F22" s="13"/>
      <c r="G22" s="13"/>
      <c r="I22" s="13" t="s">
        <v>21</v>
      </c>
      <c r="J22" s="13"/>
      <c r="K22" s="13"/>
      <c r="L22" s="13"/>
      <c r="M22" s="13"/>
      <c r="N22" s="13"/>
    </row>
    <row r="23" customFormat="false" ht="33.75" hidden="false" customHeight="true" outlineLevel="0" collapsed="false">
      <c r="B23" s="13" t="s">
        <v>22</v>
      </c>
      <c r="C23" s="13"/>
      <c r="D23" s="13"/>
      <c r="E23" s="13"/>
      <c r="F23" s="13"/>
      <c r="G23" s="13"/>
      <c r="I23" s="13" t="s">
        <v>23</v>
      </c>
      <c r="J23" s="13"/>
      <c r="K23" s="13"/>
      <c r="L23" s="13"/>
      <c r="M23" s="13"/>
      <c r="N23" s="13"/>
    </row>
    <row r="24" customFormat="false" ht="33.75" hidden="false" customHeight="true" outlineLevel="0" collapsed="false">
      <c r="B24" s="13" t="s">
        <v>24</v>
      </c>
      <c r="C24" s="13"/>
      <c r="D24" s="13"/>
      <c r="E24" s="13"/>
      <c r="F24" s="13"/>
      <c r="G24" s="13"/>
      <c r="I24" s="13" t="s">
        <v>25</v>
      </c>
      <c r="J24" s="13"/>
      <c r="K24" s="13"/>
      <c r="L24" s="13"/>
      <c r="M24" s="13"/>
      <c r="N24" s="13"/>
    </row>
    <row r="25" customFormat="false" ht="33.75" hidden="false" customHeight="true" outlineLevel="0" collapsed="false">
      <c r="B25" s="13" t="s">
        <v>26</v>
      </c>
      <c r="C25" s="13"/>
      <c r="D25" s="13"/>
      <c r="E25" s="13"/>
      <c r="F25" s="13"/>
      <c r="G25" s="13"/>
      <c r="I25" s="13" t="str">
        <f aca="false">"•  "&amp;"Advertising agencies can resell our ad space for "&amp;TEXT(Settings!$D$132,"0%")&amp;" commission (proposed), paid only on money actually collected."</f>
        <v>•  Advertising agencies can resell our ad space for 25% commission (proposed), paid only on money actually collected.</v>
      </c>
      <c r="J25" s="13"/>
      <c r="K25" s="13"/>
      <c r="L25" s="13"/>
      <c r="M25" s="13"/>
      <c r="N25" s="13"/>
    </row>
    <row r="27" customFormat="false" ht="21.75" hidden="false" customHeight="true" outlineLevel="0" collapsed="false">
      <c r="B27" s="12" t="s">
        <v>27</v>
      </c>
      <c r="C27" s="12"/>
      <c r="D27" s="12"/>
      <c r="E27" s="12"/>
      <c r="F27" s="12"/>
      <c r="G27" s="12"/>
      <c r="I27" s="12" t="s">
        <v>28</v>
      </c>
      <c r="J27" s="12"/>
      <c r="K27" s="12"/>
      <c r="L27" s="12"/>
      <c r="M27" s="12"/>
      <c r="N27" s="12"/>
    </row>
    <row r="28" customFormat="false" ht="33.75" hidden="false" customHeight="true" outlineLevel="0" collapsed="false">
      <c r="B28" s="13" t="str">
        <f aca="false">"•  "&amp;"Starting test prices. Hospital campaigns: ₹"&amp;TEXT('Month by Month'!D19,"#,##0")&amp;" per city per month."</f>
        <v>•  Starting test prices. Hospital campaigns: ₹25,000 per city per month.</v>
      </c>
      <c r="C28" s="13"/>
      <c r="D28" s="13"/>
      <c r="E28" s="13"/>
      <c r="F28" s="13"/>
      <c r="G28" s="13"/>
      <c r="I28" s="13" t="s">
        <v>29</v>
      </c>
      <c r="J28" s="13"/>
      <c r="K28" s="13"/>
      <c r="L28" s="13"/>
      <c r="M28" s="13"/>
      <c r="N28" s="13"/>
    </row>
    <row r="29" customFormat="false" ht="18.75" hidden="false" customHeight="true" outlineLevel="0" collapsed="false">
      <c r="B29" s="13" t="str">
        <f aca="false">"•  "&amp;"Local category ads: ₹"&amp;TEXT('Month by Month'!D20,"#,##0")&amp;" a month.   Sponsored search spots: ₹"&amp;TEXT('Month by Month'!D21,"#,##0")&amp;" a month."</f>
        <v>•  Local category ads: ₹3,000 a month.   Sponsored search spots: ₹1,500 a month.</v>
      </c>
      <c r="C29" s="13"/>
      <c r="D29" s="13"/>
      <c r="E29" s="13"/>
      <c r="F29" s="13"/>
      <c r="G29" s="13"/>
      <c r="I29" s="13" t="s">
        <v>30</v>
      </c>
      <c r="J29" s="13"/>
      <c r="K29" s="13"/>
      <c r="L29" s="13"/>
      <c r="M29" s="13"/>
      <c r="N29" s="13"/>
    </row>
    <row r="30" customFormat="false" ht="18.75" hidden="false" customHeight="true" outlineLevel="0" collapsed="false">
      <c r="B30" s="13" t="str">
        <f aca="false">"•  "&amp;"Income: "&amp;IF(ABS(Workings!$C$8)&gt;=10000000,"₹"&amp;TEXT(ABS(Workings!$C$8)/10000000,"0.00")&amp;" crore","₹"&amp;TEXT(ABS(Workings!$C$8)/100000,"0.0")&amp;" lakh")&amp;" in year 1  →  "&amp;IF(ABS(Workings!$C$9)&gt;=10000000,"₹"&amp;TEXT(ABS(Workings!$C$9)/10000000,"0.00")&amp;" crore","₹"&amp;TEXT(ABS(Workings!$C$9)/100000,"0.0")&amp;" lakh")&amp;" in year 2  →  "&amp;IF(ABS(Workings!$C$10)&gt;=10000000,"₹"&amp;TEXT(ABS(Workings!$C$10)/10000000,"0.00")&amp;" crore","₹"&amp;TEXT(ABS(Workings!$C$10)/100000,"0.0")&amp;" lakh")&amp;" in year 3."</f>
        <v>•  Income: ₹22.3 lakh in year 1  →  ₹1.02 crore in year 2  →  ₹2.08 crore in year 3.</v>
      </c>
      <c r="C30" s="13"/>
      <c r="D30" s="13"/>
      <c r="E30" s="13"/>
      <c r="F30" s="13"/>
      <c r="G30" s="13"/>
      <c r="I30" s="13" t="str">
        <f aca="false">"•  "&amp;"By month 36 the plan runs at about "&amp;IF(ABS(Workings!$C$16)&gt;=10000000,"₹"&amp;TEXT(ABS(Workings!$C$16)/10000000,"0.00")&amp;" crore","₹"&amp;TEXT(ABS(Workings!$C$16)/100000,"0.0")&amp;" lakh")&amp;" of yearly income from just two cities."</f>
        <v>•  By month 36 the plan runs at about ₹2.29 crore of yearly income from just two cities.</v>
      </c>
      <c r="J30" s="13"/>
      <c r="K30" s="13"/>
      <c r="L30" s="13"/>
      <c r="M30" s="13"/>
      <c r="N30" s="13"/>
    </row>
    <row r="31" customFormat="false" ht="33.75" hidden="false" customHeight="true" outlineLevel="0" collapsed="false">
      <c r="B31" s="13" t="s">
        <v>31</v>
      </c>
      <c r="C31" s="13"/>
      <c r="D31" s="13"/>
      <c r="E31" s="13"/>
      <c r="F31" s="13"/>
      <c r="G31" s="13"/>
      <c r="I31" s="13" t="s">
        <v>32</v>
      </c>
      <c r="J31" s="13"/>
      <c r="K31" s="13"/>
      <c r="L31" s="13"/>
      <c r="M31" s="13"/>
      <c r="N31" s="13"/>
    </row>
    <row r="33" customFormat="false" ht="21.75" hidden="false" customHeight="true" outlineLevel="0" collapsed="false">
      <c r="B33" s="12" t="s">
        <v>33</v>
      </c>
      <c r="C33" s="12"/>
      <c r="D33" s="12"/>
      <c r="E33" s="12"/>
      <c r="F33" s="12"/>
      <c r="G33" s="12"/>
      <c r="I33" s="12" t="s">
        <v>34</v>
      </c>
      <c r="J33" s="12"/>
      <c r="K33" s="12"/>
      <c r="L33" s="12"/>
      <c r="M33" s="12"/>
      <c r="N33" s="12"/>
    </row>
    <row r="34" customFormat="false" ht="33.75" hidden="false" customHeight="true" outlineLevel="0" collapsed="false">
      <c r="B34" s="13" t="str">
        <f aca="false">"•  "&amp;IF(Workings!$C$6&gt;1,"₹"&amp;TEXT(Workings!$C$47/100000,"0")&amp;" lakh carries the plan to about "&amp;TEXT(EDATE(Workings!$C$3,Workings!$C$6-2),"mmmm yyyy")&amp;". ","")&amp;"The full three-year plan needs about "&amp;IF(ABS(Workings!$C$17)&gt;=10000000,"₹"&amp;TEXT(ABS(Workings!$C$17)/10000000,"0.00")&amp;" crore","₹"&amp;TEXT(ABS(Workings!$C$17)/100000,"0.0")&amp;" lakh")&amp;", so a further "&amp;IF(ABS(Workings!$C$18)&gt;=10000000,"₹"&amp;TEXT(ABS(Workings!$C$18)/10000000,"0.00")&amp;" crore","₹"&amp;TEXT(ABS(Workings!$C$18)/100000,"0.0")&amp;" lakh")&amp;" will be needed."</f>
        <v>•  ₹75 lakh carries the plan to about March 2027. The full three-year plan needs about ₹2.05 crore, so a further ₹1.30 crore will be needed.</v>
      </c>
      <c r="C34" s="13"/>
      <c r="D34" s="13"/>
      <c r="E34" s="13"/>
      <c r="F34" s="13"/>
      <c r="G34" s="13"/>
      <c r="I34" s="13" t="s">
        <v>35</v>
      </c>
      <c r="J34" s="13"/>
      <c r="K34" s="13"/>
      <c r="L34" s="13"/>
      <c r="M34" s="13"/>
      <c r="N34" s="13"/>
    </row>
    <row r="35" customFormat="false" ht="18.75" hidden="false" customHeight="true" outlineLevel="0" collapsed="false">
      <c r="B35" s="13" t="s">
        <v>36</v>
      </c>
      <c r="C35" s="13"/>
      <c r="D35" s="13"/>
      <c r="E35" s="13"/>
      <c r="F35" s="13"/>
      <c r="G35" s="13"/>
      <c r="I35" s="13" t="s">
        <v>37</v>
      </c>
      <c r="J35" s="13"/>
      <c r="K35" s="13"/>
      <c r="L35" s="13"/>
      <c r="M35" s="13"/>
      <c r="N35" s="13"/>
    </row>
    <row r="36" customFormat="false" ht="33.75" hidden="false" customHeight="true" outlineLevel="0" collapsed="false">
      <c r="B36" s="13" t="s">
        <v>38</v>
      </c>
      <c r="C36" s="13"/>
      <c r="D36" s="13"/>
      <c r="E36" s="13"/>
      <c r="F36" s="13"/>
      <c r="G36" s="13"/>
      <c r="I36" s="13" t="s">
        <v>39</v>
      </c>
      <c r="J36" s="13"/>
      <c r="K36" s="13"/>
      <c r="L36" s="13"/>
      <c r="M36" s="13"/>
      <c r="N36" s="13"/>
    </row>
    <row r="37" customFormat="false" ht="33.75" hidden="false" customHeight="true" outlineLevel="0" collapsed="false">
      <c r="B37" s="13" t="s">
        <v>40</v>
      </c>
      <c r="C37" s="13"/>
      <c r="D37" s="13"/>
      <c r="E37" s="13"/>
      <c r="F37" s="13"/>
      <c r="G37" s="13"/>
      <c r="I37" s="13" t="s">
        <v>41</v>
      </c>
      <c r="J37" s="13"/>
      <c r="K37" s="13"/>
      <c r="L37" s="13"/>
      <c r="M37" s="13"/>
      <c r="N37" s="13"/>
    </row>
    <row r="38" customFormat="false" ht="18.75" hidden="false" customHeight="true" outlineLevel="0" collapsed="false">
      <c r="B38" s="13" t="str">
        <f aca="false">"•  "&amp;"In a tough market the plan would need about "&amp;IF(ABS(Workings!$C$36)&gt;=10000000,"₹"&amp;TEXT(ABS(Workings!$C$36)/10000000,"0.00")&amp;" crore","₹"&amp;TEXT(ABS(Workings!$C$36)/100000,"0.0")&amp;" lakh")&amp;"."</f>
        <v>•  In a tough market the plan would need about ₹3.72 crore.</v>
      </c>
      <c r="C38" s="13"/>
      <c r="D38" s="13"/>
      <c r="E38" s="13"/>
      <c r="F38" s="13"/>
      <c r="G38" s="13"/>
      <c r="I38" s="13" t="s">
        <v>42</v>
      </c>
      <c r="J38" s="13"/>
      <c r="K38" s="13"/>
      <c r="L38" s="13"/>
      <c r="M38" s="13"/>
      <c r="N38" s="13"/>
    </row>
    <row r="40" customFormat="false" ht="21.75" hidden="false" customHeight="true" outlineLevel="0" collapsed="false">
      <c r="B40" s="12" t="s">
        <v>43</v>
      </c>
      <c r="C40" s="12"/>
      <c r="D40" s="12"/>
      <c r="E40" s="12"/>
      <c r="F40" s="12"/>
      <c r="G40" s="12"/>
      <c r="I40" s="12" t="s">
        <v>44</v>
      </c>
      <c r="J40" s="12"/>
      <c r="K40" s="12"/>
      <c r="L40" s="12"/>
      <c r="M40" s="12"/>
      <c r="N40" s="12"/>
    </row>
    <row r="41" customFormat="false" ht="33.75" hidden="false" customHeight="true" outlineLevel="0" collapsed="false">
      <c r="B41" s="13" t="s">
        <v>45</v>
      </c>
      <c r="C41" s="13"/>
      <c r="D41" s="13"/>
      <c r="E41" s="13"/>
      <c r="F41" s="13"/>
      <c r="G41" s="13"/>
      <c r="I41" s="13" t="str">
        <f aca="false">"•  "&amp;"An 8-week launch blitz on Facebook, Instagram, LinkedIn, Google and YouTube: ₹"&amp;TEXT((Workings!$C$24)/100000,"0.0")&amp;" lakh, "&amp;TEXT(Workings!$C$25/Workings!$C$24,"0%")&amp;" of it aimed at professionals."</f>
        <v>•  An 8-week launch blitz on Facebook, Instagram, LinkedIn, Google and YouTube: ₹9.7 lakh, 85% of it aimed at professionals.</v>
      </c>
      <c r="J41" s="13"/>
      <c r="K41" s="13"/>
      <c r="L41" s="13"/>
      <c r="M41" s="13"/>
      <c r="N41" s="13"/>
    </row>
    <row r="42" customFormat="false" ht="33.75" hidden="false" customHeight="true" outlineLevel="0" collapsed="false">
      <c r="B42" s="13" t="s">
        <v>46</v>
      </c>
      <c r="C42" s="13"/>
      <c r="D42" s="13"/>
      <c r="E42" s="13"/>
      <c r="F42" s="13"/>
      <c r="G42" s="13"/>
      <c r="I42" s="13" t="str">
        <f aca="false">"•  "&amp;"Paid advertising of ₹"&amp;TEXT((Workings!$C$26)/100000,"0.0")&amp;" lakh in year 1 and about ₹"&amp;TEXT((Workings!$C$27)/100000,"0")&amp;" lakh a year after that."</f>
        <v>•  Paid advertising of ₹33.9 lakh in year 1 and about ₹24 lakh a year after that.</v>
      </c>
      <c r="J42" s="13"/>
      <c r="K42" s="13"/>
      <c r="L42" s="13"/>
      <c r="M42" s="13"/>
      <c r="N42" s="13"/>
    </row>
    <row r="43" customFormat="false" ht="33.75" hidden="false" customHeight="true" outlineLevel="0" collapsed="false">
      <c r="B43" s="13" t="str">
        <f aca="false">"•  "&amp;"Production server, standby server and encrypted backups, run by Indiaexcite for ₹"&amp;TEXT(Settings!$D$22/100000,"0.#")&amp;" lakh a month."</f>
        <v>•  Production server, standby server and encrypted backups, run by Indiaexcite for ₹1 lakh a month.</v>
      </c>
      <c r="C43" s="13"/>
      <c r="D43" s="13"/>
      <c r="E43" s="13"/>
      <c r="F43" s="13"/>
      <c r="G43" s="13"/>
      <c r="I43" s="13" t="s">
        <v>47</v>
      </c>
      <c r="J43" s="13"/>
      <c r="K43" s="13"/>
      <c r="L43" s="13"/>
      <c r="M43" s="13"/>
      <c r="N43" s="13"/>
    </row>
    <row r="44" customFormat="false" ht="33.75" hidden="false" customHeight="true" outlineLevel="0" collapsed="false">
      <c r="B44" s="13" t="s">
        <v>48</v>
      </c>
      <c r="C44" s="13"/>
      <c r="D44" s="13"/>
      <c r="E44" s="13"/>
      <c r="F44" s="13"/>
      <c r="G44" s="13"/>
      <c r="I44" s="13" t="s">
        <v>49</v>
      </c>
      <c r="J44" s="13"/>
      <c r="K44" s="13"/>
      <c r="L44" s="13"/>
      <c r="M44" s="13"/>
      <c r="N44" s="13"/>
    </row>
    <row r="45" customFormat="false" ht="18.75" hidden="false" customHeight="true" outlineLevel="0" collapsed="false">
      <c r="B45" s="13" t="s">
        <v>50</v>
      </c>
      <c r="C45" s="13"/>
      <c r="D45" s="13"/>
      <c r="E45" s="13"/>
      <c r="F45" s="13"/>
      <c r="G45" s="13"/>
      <c r="I45" s="13" t="s">
        <v>51</v>
      </c>
      <c r="J45" s="13"/>
      <c r="K45" s="13"/>
      <c r="L45" s="13"/>
      <c r="M45" s="13"/>
      <c r="N45" s="13"/>
    </row>
    <row r="47" customFormat="false" ht="24" hidden="false" customHeight="true" outlineLevel="0" collapsed="false">
      <c r="B47" s="10" t="s">
        <v>52</v>
      </c>
      <c r="C47" s="10"/>
      <c r="D47" s="10"/>
      <c r="E47" s="10"/>
      <c r="F47" s="10"/>
      <c r="G47" s="10"/>
      <c r="H47" s="10"/>
      <c r="I47" s="10"/>
      <c r="J47" s="10"/>
      <c r="K47" s="10"/>
      <c r="L47" s="10"/>
      <c r="M47" s="10"/>
      <c r="N47" s="10"/>
    </row>
    <row r="48" customFormat="false" ht="15.75" hidden="false" customHeight="true" outlineLevel="0" collapsed="false">
      <c r="B48" s="5" t="s">
        <v>53</v>
      </c>
      <c r="C48" s="5"/>
      <c r="D48" s="5"/>
      <c r="E48" s="5"/>
      <c r="F48" s="5"/>
      <c r="G48" s="5"/>
      <c r="H48" s="5"/>
      <c r="I48" s="5"/>
      <c r="J48" s="5"/>
      <c r="K48" s="5"/>
      <c r="L48" s="5"/>
      <c r="M48" s="5"/>
      <c r="N48" s="5"/>
    </row>
    <row r="49" customFormat="false" ht="18.75" hidden="false" customHeight="true" outlineLevel="0" collapsed="false">
      <c r="B49" s="14" t="s">
        <v>54</v>
      </c>
      <c r="C49" s="14"/>
      <c r="D49" s="14"/>
      <c r="E49" s="14"/>
      <c r="F49" s="14"/>
      <c r="G49" s="14"/>
      <c r="H49" s="14"/>
      <c r="I49" s="14"/>
      <c r="J49" s="14"/>
      <c r="K49" s="14"/>
      <c r="L49" s="14"/>
      <c r="M49" s="14"/>
      <c r="N49" s="14"/>
    </row>
    <row r="50" customFormat="false" ht="18.75" hidden="false" customHeight="true" outlineLevel="0" collapsed="false">
      <c r="B50" s="14" t="str">
        <f aca="false">"•  "&amp;IF(Workings!$C$4&gt;0,"From "&amp;TEXT(Workings!$C$5,"mmmm yyyy")&amp;" (month "&amp;Workings!$C$4&amp;"), ArogyaVision earns more than it spends, every month.","In this scenario the portal does not reach monthly profit within three years.")</f>
        <v>•  From February 2029 (month 28), ArogyaVision earns more than it spends, every month.</v>
      </c>
      <c r="C50" s="14"/>
      <c r="D50" s="14"/>
      <c r="E50" s="14"/>
      <c r="F50" s="14"/>
      <c r="G50" s="14"/>
      <c r="H50" s="14"/>
      <c r="I50" s="14"/>
      <c r="J50" s="14"/>
      <c r="K50" s="14"/>
      <c r="L50" s="14"/>
      <c r="M50" s="14"/>
      <c r="N50" s="14"/>
    </row>
    <row r="51" customFormat="false" ht="18.75" hidden="false" customHeight="true" outlineLevel="0" collapsed="false">
      <c r="B51" s="14" t="str">
        <f aca="false">"•  "&amp;"By month 36 the portal brings in ₹"&amp;TEXT((Workings!$C$14)/100000,"0.0")&amp;" lakh a month and keeps ₹"&amp;TEXT((Workings!$C$15)/100000,"0.0")&amp;" lakh of it as profit after tax."</f>
        <v>•  By month 36 the portal brings in ₹19.1 lakh a month and keeps ₹1.5 lakh of it as profit after tax.</v>
      </c>
      <c r="C51" s="14"/>
      <c r="D51" s="14"/>
      <c r="E51" s="14"/>
      <c r="F51" s="14"/>
      <c r="G51" s="14"/>
      <c r="H51" s="14"/>
      <c r="I51" s="14"/>
      <c r="J51" s="14"/>
      <c r="K51" s="14"/>
      <c r="L51" s="14"/>
      <c r="M51" s="14"/>
      <c r="N51" s="14"/>
    </row>
    <row r="52" customFormat="false" ht="33.75" hidden="false" customHeight="true" outlineLevel="0" collapsed="false">
      <c r="B52" s="14" t="str">
        <f aca="false">"•  "&amp;"Why profit speeds up: of every ₹"&amp;TEXT('Month by Month'!D20,"#,##0")&amp;" a local advertiser pays, about ₹"&amp;TEXT(Workings!$C$33,"#,##0")&amp;" stays with us after agency commission, sales bonus and unpaid bills. The team and technology are already paid for."</f>
        <v>•  Why profit speeds up: of every ₹3,000 a local advertiser pays, about ₹2,590 stays with us after agency commission, sales bonus and unpaid bills. The team and technology are already paid for.</v>
      </c>
      <c r="C52" s="14"/>
      <c r="D52" s="14"/>
      <c r="E52" s="14"/>
      <c r="F52" s="14"/>
      <c r="G52" s="14"/>
      <c r="H52" s="14"/>
      <c r="I52" s="14"/>
      <c r="J52" s="14"/>
      <c r="K52" s="14"/>
      <c r="L52" s="14"/>
      <c r="M52" s="14"/>
      <c r="N52" s="14"/>
    </row>
    <row r="53" customFormat="false" ht="18.75" hidden="false" customHeight="true" outlineLevel="0" collapsed="false">
      <c r="B53" s="14" t="str">
        <f aca="false">"•  "&amp;"If ad prices rise 15% once real visits prove the value: year 3 profit ₹"&amp;TEXT((Workings!$C$37)/100000,"0.0")&amp;" lakh, profitable from "&amp;LOWER(Workings!$C$38)&amp;". At 30% higher: ₹"&amp;TEXT((Workings!$C$39)/100000,"0.0")&amp;" lakh, from "&amp;LOWER(Workings!$C$40)&amp;"."</f>
        <v>•  If ad prices rise 15% once real visits prove the value: year 3 profit ₹40.3 lakh, profitable from month 25. At 30% higher: ₹67.2 lakh, from month 23.</v>
      </c>
      <c r="C53" s="14"/>
      <c r="D53" s="14"/>
      <c r="E53" s="14"/>
      <c r="F53" s="14"/>
      <c r="G53" s="14"/>
      <c r="H53" s="14"/>
      <c r="I53" s="14"/>
      <c r="J53" s="14"/>
      <c r="K53" s="14"/>
      <c r="L53" s="14"/>
      <c r="M53" s="14"/>
      <c r="N53" s="14"/>
    </row>
    <row r="55" customFormat="false" ht="18" hidden="false" customHeight="true" outlineLevel="0" collapsed="false">
      <c r="B55" s="15" t="s">
        <v>55</v>
      </c>
      <c r="C55" s="15"/>
      <c r="D55" s="16" t="s">
        <v>56</v>
      </c>
      <c r="E55" s="16" t="s">
        <v>57</v>
      </c>
      <c r="F55" s="16" t="s">
        <v>58</v>
      </c>
      <c r="G55" s="16" t="s">
        <v>59</v>
      </c>
    </row>
    <row r="56" customFormat="false" ht="19.5" hidden="false" customHeight="true" outlineLevel="0" collapsed="false">
      <c r="B56" s="17" t="s">
        <v>60</v>
      </c>
      <c r="C56" s="17"/>
      <c r="D56" s="18" t="n">
        <f aca="false">Workings!$C$8/100000</f>
        <v>22.258150257</v>
      </c>
      <c r="E56" s="18" t="n">
        <f aca="false">Workings!$C$9/100000</f>
        <v>102.23197374</v>
      </c>
      <c r="F56" s="18" t="n">
        <f aca="false">Workings!$C$10/100000</f>
        <v>207.643176715</v>
      </c>
      <c r="G56" s="19" t="n">
        <f aca="false">SUM(D56:F56)</f>
        <v>332.133300712</v>
      </c>
    </row>
    <row r="57" customFormat="false" ht="19.5" hidden="false" customHeight="true" outlineLevel="0" collapsed="false">
      <c r="B57" s="20" t="s">
        <v>61</v>
      </c>
      <c r="C57" s="20"/>
      <c r="D57" s="21" t="n">
        <f aca="false">(Workings!$C$8-Workings!$C$11)/100000</f>
        <v>145.626867003928</v>
      </c>
      <c r="E57" s="21" t="n">
        <f aca="false">(Workings!$C$9-Workings!$C$12)/100000</f>
        <v>153.568719050944</v>
      </c>
      <c r="F57" s="21" t="n">
        <f aca="false">(Workings!$C$10-Workings!$C$13)/100000</f>
        <v>194.258504570438</v>
      </c>
      <c r="G57" s="22" t="n">
        <f aca="false">SUM(D57:F57)</f>
        <v>493.45409062531</v>
      </c>
    </row>
    <row r="58" customFormat="false" ht="19.5" hidden="false" customHeight="true" outlineLevel="0" collapsed="false">
      <c r="B58" s="23" t="s">
        <v>62</v>
      </c>
      <c r="C58" s="23"/>
      <c r="D58" s="24" t="n">
        <f aca="false">Workings!$C$11/100000</f>
        <v>-123.368716746928</v>
      </c>
      <c r="E58" s="24" t="n">
        <f aca="false">Workings!$C$12/100000</f>
        <v>-51.3367453109442</v>
      </c>
      <c r="F58" s="24" t="n">
        <f aca="false">Workings!$C$13/100000</f>
        <v>13.3846721445618</v>
      </c>
      <c r="G58" s="25" t="n">
        <f aca="false">SUM(D58:F58)</f>
        <v>-161.32078991331</v>
      </c>
    </row>
    <row r="59" customFormat="false" ht="19.5" hidden="false" customHeight="true" outlineLevel="0" collapsed="false">
      <c r="B59" s="26" t="s">
        <v>63</v>
      </c>
      <c r="C59" s="26"/>
      <c r="D59" s="27" t="n">
        <f aca="false">Workings!$C$44/100000</f>
        <v>-54.110495989312</v>
      </c>
      <c r="E59" s="27" t="n">
        <f aca="false">Workings!$C$45/100000</f>
        <v>-109.570852082121</v>
      </c>
      <c r="F59" s="27" t="n">
        <f aca="false">Workings!$C$46/100000</f>
        <v>-99.6291033030577</v>
      </c>
      <c r="G59" s="28" t="s">
        <v>64</v>
      </c>
    </row>
    <row r="60" customFormat="false" ht="15" hidden="false" customHeight="false" outlineLevel="0" collapsed="false">
      <c r="B60" s="29" t="s">
        <v>65</v>
      </c>
    </row>
    <row r="85" customFormat="false" ht="24" hidden="false" customHeight="true" outlineLevel="0" collapsed="false">
      <c r="B85" s="10" t="s">
        <v>66</v>
      </c>
      <c r="C85" s="10"/>
      <c r="D85" s="10"/>
      <c r="E85" s="10"/>
      <c r="F85" s="10"/>
      <c r="G85" s="10"/>
      <c r="H85" s="10"/>
      <c r="I85" s="10"/>
      <c r="J85" s="10"/>
      <c r="K85" s="10"/>
      <c r="L85" s="10"/>
      <c r="M85" s="10"/>
      <c r="N85" s="10"/>
    </row>
    <row r="86" customFormat="false" ht="15.75" hidden="false" customHeight="true" outlineLevel="0" collapsed="false">
      <c r="B86" s="5" t="s">
        <v>67</v>
      </c>
      <c r="C86" s="5"/>
      <c r="D86" s="5"/>
      <c r="E86" s="5"/>
      <c r="F86" s="5"/>
      <c r="G86" s="5"/>
      <c r="H86" s="5"/>
      <c r="I86" s="5"/>
      <c r="J86" s="5"/>
      <c r="K86" s="5"/>
      <c r="L86" s="5"/>
      <c r="M86" s="5"/>
      <c r="N86" s="5"/>
    </row>
    <row r="87" customFormat="false" ht="18.75" hidden="false" customHeight="true" outlineLevel="0" collapsed="false">
      <c r="B87" s="14" t="str">
        <f aca="false">"•  "&amp;"A share of ArogyaVision for ₹"&amp;TEXT(Workings!$C$47/100000,"0")&amp;" lakh: a portal the owner reports as built and tested, entering a funded two-city launch."</f>
        <v>•  A share of ArogyaVision for ₹75 lakh: a portal the owner reports as built and tested, entering a funded two-city launch.</v>
      </c>
      <c r="C87" s="14"/>
      <c r="D87" s="14"/>
      <c r="E87" s="14"/>
      <c r="F87" s="14"/>
      <c r="G87" s="14"/>
      <c r="H87" s="14"/>
      <c r="I87" s="14"/>
      <c r="J87" s="14"/>
      <c r="K87" s="14"/>
      <c r="L87" s="14"/>
      <c r="M87" s="14"/>
      <c r="N87" s="14"/>
    </row>
    <row r="88" customFormat="false" ht="33.75" hidden="false" customHeight="true" outlineLevel="0" collapsed="false">
      <c r="B88" s="14" t="str">
        <f aca="false">"•  "&amp;"Money released in three steps against proof (proposed): ₹"&amp;TEXT(Workings!$C$41/100000,"0.0")&amp;" lakh at the start, ₹"&amp;TEXT(Workings!$C$42/100000,"0.0")&amp;" lakh at month 3 after the 500-professional check, ₹"&amp;TEXT(Workings!$C$43/100000,"0.0")&amp;" lakh at month 5 after the first paying advertisers."</f>
        <v>•  Money released in three steps against proof (proposed): ₹37.5 lakh at the start, ₹22.5 lakh at month 3 after the 500-professional check, ₹15.0 lakh at month 5 after the first paying advertisers.</v>
      </c>
      <c r="C88" s="14"/>
      <c r="D88" s="14"/>
      <c r="E88" s="14"/>
      <c r="F88" s="14"/>
      <c r="G88" s="14"/>
      <c r="H88" s="14"/>
      <c r="I88" s="14"/>
      <c r="J88" s="14"/>
      <c r="K88" s="14"/>
      <c r="L88" s="14"/>
      <c r="M88" s="14"/>
      <c r="N88" s="14"/>
    </row>
    <row r="89" customFormat="false" ht="18.75" hidden="false" customHeight="true" outlineLevel="0" collapsed="false">
      <c r="B89" s="14" t="str">
        <f aca="false">"•  "&amp;"Where the money goes in the first 6 months: team "&amp;TEXT(Workings!$C$28/Workings!$C$32,"0%")&amp;", marketing "&amp;TEXT(Workings!$C$29/Workings!$C$32,"0%")&amp;", office, setup and equipment "&amp;TEXT(Workings!$C$31/Workings!$C$32,"0%")&amp;", technology "&amp;TEXT(Workings!$C$30/Workings!$C$32,"0%")&amp;"."</f>
        <v>•  Where the money goes in the first 6 months: team 36%, marketing 28%, office, setup and equipment 27%, technology 8%.</v>
      </c>
      <c r="C89" s="14"/>
      <c r="D89" s="14"/>
      <c r="E89" s="14"/>
      <c r="F89" s="14"/>
      <c r="G89" s="14"/>
      <c r="H89" s="14"/>
      <c r="I89" s="14"/>
      <c r="J89" s="14"/>
      <c r="K89" s="14"/>
      <c r="L89" s="14"/>
      <c r="M89" s="14"/>
      <c r="N89" s="14"/>
    </row>
    <row r="90" customFormat="false" ht="18.75" hidden="false" customHeight="true" outlineLevel="0" collapsed="false">
      <c r="B90" s="14" t="s">
        <v>68</v>
      </c>
      <c r="C90" s="14"/>
      <c r="D90" s="14"/>
      <c r="E90" s="14"/>
      <c r="F90" s="14"/>
      <c r="G90" s="14"/>
      <c r="H90" s="14"/>
      <c r="I90" s="14"/>
      <c r="J90" s="14"/>
      <c r="K90" s="14"/>
      <c r="L90" s="14"/>
      <c r="M90" s="14"/>
      <c r="N90" s="14"/>
    </row>
    <row r="91" customFormat="false" ht="18.75" hidden="false" customHeight="true" outlineLevel="0" collapsed="false">
      <c r="B91" s="14" t="str">
        <f aca="false">"•  "&amp;"The growth story: income from ₹"&amp;TEXT((Workings!$C$8)/100000,"0.0")&amp;" lakh in year 1 to "&amp;IF(ABS(Workings!$C$10)&gt;=10000000,"₹"&amp;TEXT(ABS(Workings!$C$10)/10000000,"0.00")&amp;" crore","₹"&amp;TEXT(ABS(Workings!$C$10)/100000,"0.0")&amp;" lakh")&amp;" in year 3"&amp;IF(Workings!$C$4&gt;0,", profitable every month from "&amp;TEXT(Workings!$C$5,"mmmm yyyy")&amp;".",".")</f>
        <v>•  The growth story: income from ₹22.3 lakh in year 1 to ₹2.08 crore in year 3, profitable every month from February 2029.</v>
      </c>
      <c r="C91" s="14"/>
      <c r="D91" s="14"/>
      <c r="E91" s="14"/>
      <c r="F91" s="14"/>
      <c r="G91" s="14"/>
      <c r="H91" s="14"/>
      <c r="I91" s="14"/>
      <c r="J91" s="14"/>
      <c r="K91" s="14"/>
      <c r="L91" s="14"/>
      <c r="M91" s="14"/>
      <c r="N91" s="14"/>
    </row>
    <row r="92" customFormat="false" ht="18.75" hidden="false" customHeight="true" outlineLevel="0" collapsed="false">
      <c r="B92" s="14" t="s">
        <v>69</v>
      </c>
      <c r="C92" s="14"/>
      <c r="D92" s="14"/>
      <c r="E92" s="14"/>
      <c r="F92" s="14"/>
      <c r="G92" s="14"/>
      <c r="H92" s="14"/>
      <c r="I92" s="14"/>
      <c r="J92" s="14"/>
      <c r="K92" s="14"/>
      <c r="L92" s="14"/>
      <c r="M92" s="14"/>
      <c r="N92" s="14"/>
    </row>
    <row r="93" customFormat="false" ht="18.75" hidden="false" customHeight="true" outlineLevel="0" collapsed="false">
      <c r="B93" s="14" t="s">
        <v>70</v>
      </c>
      <c r="C93" s="14"/>
      <c r="D93" s="14"/>
      <c r="E93" s="14"/>
      <c r="F93" s="14"/>
      <c r="G93" s="14"/>
      <c r="H93" s="14"/>
      <c r="I93" s="14"/>
      <c r="J93" s="14"/>
      <c r="K93" s="14"/>
      <c r="L93" s="14"/>
      <c r="M93" s="14"/>
      <c r="N93" s="14"/>
    </row>
    <row r="95" customFormat="false" ht="21.75" hidden="false" customHeight="true" outlineLevel="0" collapsed="false">
      <c r="B95" s="30" t="s">
        <v>71</v>
      </c>
      <c r="C95" s="30"/>
      <c r="D95" s="30"/>
      <c r="E95" s="30"/>
      <c r="F95" s="30"/>
      <c r="G95" s="30"/>
      <c r="I95" s="30" t="s">
        <v>72</v>
      </c>
      <c r="J95" s="30"/>
      <c r="K95" s="30"/>
      <c r="L95" s="30"/>
      <c r="M95" s="30"/>
      <c r="N95" s="30"/>
    </row>
    <row r="96" customFormat="false" ht="18" hidden="false" customHeight="true" outlineLevel="0" collapsed="false">
      <c r="B96" s="31" t="s">
        <v>73</v>
      </c>
      <c r="C96" s="31"/>
      <c r="D96" s="31"/>
      <c r="E96" s="31"/>
      <c r="F96" s="32" t="n">
        <v>0.15</v>
      </c>
      <c r="G96" s="32"/>
      <c r="I96" s="33" t="s">
        <v>74</v>
      </c>
      <c r="J96" s="33"/>
      <c r="K96" s="34" t="n">
        <v>2</v>
      </c>
      <c r="L96" s="34" t="n">
        <v>3</v>
      </c>
      <c r="M96" s="34" t="n">
        <v>5</v>
      </c>
    </row>
    <row r="97" customFormat="false" ht="18" hidden="false" customHeight="true" outlineLevel="0" collapsed="false">
      <c r="B97" s="31" t="s">
        <v>75</v>
      </c>
      <c r="C97" s="31"/>
      <c r="D97" s="31"/>
      <c r="E97" s="31"/>
      <c r="F97" s="35" t="n">
        <v>3</v>
      </c>
      <c r="G97" s="35"/>
      <c r="I97" s="36" t="n">
        <v>0.1</v>
      </c>
      <c r="J97" s="36"/>
      <c r="K97" s="37" t="n">
        <f aca="false">IF(Workings!$C$47&gt;0,Workings!$C$16*K$96*$I97*(1-$F$98)/Workings!$C$47,0)</f>
        <v>0.4883317357568</v>
      </c>
      <c r="L97" s="37" t="n">
        <f aca="false">IF(Workings!$C$47&gt;0,Workings!$C$16*L$96*$I97*(1-$F$98)/Workings!$C$47,0)</f>
        <v>0.7324976036352</v>
      </c>
      <c r="M97" s="37" t="n">
        <f aca="false">IF(Workings!$C$47&gt;0,Workings!$C$16*M$96*$I97*(1-$F$98)/Workings!$C$47,0)</f>
        <v>1.220829339392</v>
      </c>
    </row>
    <row r="98" customFormat="false" ht="18" hidden="false" customHeight="true" outlineLevel="0" collapsed="false">
      <c r="B98" s="31" t="s">
        <v>76</v>
      </c>
      <c r="C98" s="31"/>
      <c r="D98" s="31"/>
      <c r="E98" s="31"/>
      <c r="F98" s="32" t="n">
        <v>0.2</v>
      </c>
      <c r="G98" s="32"/>
      <c r="I98" s="36" t="n">
        <v>0.15</v>
      </c>
      <c r="J98" s="36"/>
      <c r="K98" s="37" t="n">
        <f aca="false">IF(Workings!$C$47&gt;0,Workings!$C$16*K$96*$I98*(1-$F$98)/Workings!$C$47,0)</f>
        <v>0.7324976036352</v>
      </c>
      <c r="L98" s="37" t="n">
        <f aca="false">IF(Workings!$C$47&gt;0,Workings!$C$16*L$96*$I98*(1-$F$98)/Workings!$C$47,0)</f>
        <v>1.0987464054528</v>
      </c>
      <c r="M98" s="37" t="n">
        <f aca="false">IF(Workings!$C$47&gt;0,Workings!$C$16*M$96*$I98*(1-$F$98)/Workings!$C$47,0)</f>
        <v>1.831244009088</v>
      </c>
    </row>
    <row r="99" customFormat="false" ht="18" hidden="false" customHeight="true" outlineLevel="0" collapsed="false">
      <c r="B99" s="31" t="s">
        <v>77</v>
      </c>
      <c r="C99" s="31"/>
      <c r="D99" s="31"/>
      <c r="E99" s="31"/>
      <c r="F99" s="38" t="n">
        <f aca="false">Workings!$C$16/100000</f>
        <v>228.905501136</v>
      </c>
      <c r="G99" s="38"/>
      <c r="I99" s="36" t="n">
        <v>0.2</v>
      </c>
      <c r="J99" s="36"/>
      <c r="K99" s="37" t="n">
        <f aca="false">IF(Workings!$C$47&gt;0,Workings!$C$16*K$96*$I99*(1-$F$98)/Workings!$C$47,0)</f>
        <v>0.9766634715136</v>
      </c>
      <c r="L99" s="37" t="n">
        <f aca="false">IF(Workings!$C$47&gt;0,Workings!$C$16*L$96*$I99*(1-$F$98)/Workings!$C$47,0)</f>
        <v>1.4649952072704</v>
      </c>
      <c r="M99" s="37" t="n">
        <f aca="false">IF(Workings!$C$47&gt;0,Workings!$C$16*M$96*$I99*(1-$F$98)/Workings!$C$47,0)</f>
        <v>2.441658678784</v>
      </c>
    </row>
    <row r="100" customFormat="false" ht="18" hidden="false" customHeight="true" outlineLevel="0" collapsed="false">
      <c r="B100" s="31" t="s">
        <v>78</v>
      </c>
      <c r="C100" s="31"/>
      <c r="D100" s="31"/>
      <c r="E100" s="31"/>
      <c r="F100" s="38" t="n">
        <f aca="false">Workings!$C$16*$F$97/100000</f>
        <v>686.716503408</v>
      </c>
      <c r="G100" s="38"/>
      <c r="I100" s="36" t="n">
        <v>0.25</v>
      </c>
      <c r="J100" s="36"/>
      <c r="K100" s="37" t="n">
        <f aca="false">IF(Workings!$C$47&gt;0,Workings!$C$16*K$96*$I100*(1-$F$98)/Workings!$C$47,0)</f>
        <v>1.220829339392</v>
      </c>
      <c r="L100" s="37" t="n">
        <f aca="false">IF(Workings!$C$47&gt;0,Workings!$C$16*L$96*$I100*(1-$F$98)/Workings!$C$47,0)</f>
        <v>1.831244009088</v>
      </c>
      <c r="M100" s="37" t="n">
        <f aca="false">IF(Workings!$C$47&gt;0,Workings!$C$16*M$96*$I100*(1-$F$98)/Workings!$C$47,0)</f>
        <v>3.05207334848</v>
      </c>
    </row>
    <row r="101" customFormat="false" ht="15.75" hidden="false" customHeight="true" outlineLevel="0" collapsed="false">
      <c r="B101" s="31" t="s">
        <v>79</v>
      </c>
      <c r="C101" s="31"/>
      <c r="D101" s="31"/>
      <c r="E101" s="31"/>
      <c r="F101" s="39" t="n">
        <f aca="false">$F$96*(1-$F$98)</f>
        <v>0.12</v>
      </c>
      <c r="G101" s="39"/>
      <c r="I101" s="40" t="str">
        <f aca="false">"Uses the "&amp;TEXT($F$98,"0%")&amp;" next-round share from the left. 1.0× = money back; 2.0× = double."</f>
        <v>Uses the 20% next-round share from the left. 1.0× = money back; 2.0× = double.</v>
      </c>
      <c r="J101" s="40"/>
      <c r="K101" s="40"/>
      <c r="L101" s="40"/>
      <c r="M101" s="40"/>
      <c r="N101" s="40"/>
    </row>
    <row r="102" customFormat="false" ht="27.75" hidden="false" customHeight="true" outlineLevel="0" collapsed="false">
      <c r="B102" s="31" t="s">
        <v>80</v>
      </c>
      <c r="C102" s="31"/>
      <c r="D102" s="31"/>
      <c r="E102" s="31"/>
      <c r="F102" s="38" t="n">
        <f aca="false">Workings!$C$16*$F$97*$F$96*(1-$F$98)/100000</f>
        <v>82.40598040896</v>
      </c>
      <c r="G102" s="38"/>
      <c r="I102" s="41" t="s">
        <v>81</v>
      </c>
      <c r="J102" s="41"/>
      <c r="K102" s="41"/>
      <c r="L102" s="41"/>
      <c r="M102" s="41"/>
      <c r="N102" s="41"/>
    </row>
    <row r="103" customFormat="false" ht="18" hidden="false" customHeight="true" outlineLevel="0" collapsed="false">
      <c r="B103" s="42" t="s">
        <v>82</v>
      </c>
      <c r="C103" s="42"/>
      <c r="D103" s="42"/>
      <c r="E103" s="42"/>
      <c r="F103" s="43" t="n">
        <f aca="false">IF(Workings!$C$47&gt;0,Workings!$C$16*$F$97*$F$96*(1-$F$98)/Workings!$C$47,0)</f>
        <v>1.0987464054528</v>
      </c>
      <c r="G103" s="43"/>
    </row>
    <row r="105" customFormat="false" ht="24" hidden="false" customHeight="true" outlineLevel="0" collapsed="false">
      <c r="B105" s="10" t="s">
        <v>83</v>
      </c>
      <c r="C105" s="10"/>
      <c r="D105" s="10"/>
      <c r="E105" s="10"/>
      <c r="F105" s="10"/>
      <c r="G105" s="10"/>
      <c r="H105" s="10"/>
      <c r="I105" s="10"/>
      <c r="J105" s="10"/>
      <c r="K105" s="10"/>
      <c r="L105" s="10"/>
      <c r="M105" s="10"/>
      <c r="N105" s="10"/>
    </row>
    <row r="106" customFormat="false" ht="15" hidden="false" customHeight="true" outlineLevel="0" collapsed="false">
      <c r="B106" s="44" t="s">
        <v>84</v>
      </c>
      <c r="C106" s="44"/>
      <c r="D106" s="44"/>
      <c r="E106" s="44"/>
      <c r="F106" s="44"/>
      <c r="G106" s="44"/>
      <c r="H106" s="44"/>
      <c r="I106" s="44"/>
      <c r="J106" s="44"/>
      <c r="K106" s="44"/>
      <c r="L106" s="44"/>
      <c r="M106" s="44"/>
      <c r="N106" s="44"/>
    </row>
    <row r="107" customFormat="false" ht="15" hidden="false" customHeight="true" outlineLevel="0" collapsed="false">
      <c r="B107" s="44" t="s">
        <v>85</v>
      </c>
      <c r="C107" s="44"/>
      <c r="D107" s="44"/>
      <c r="E107" s="44"/>
      <c r="F107" s="44"/>
      <c r="G107" s="44"/>
      <c r="H107" s="44"/>
      <c r="I107" s="44"/>
      <c r="J107" s="44"/>
      <c r="K107" s="44"/>
      <c r="L107" s="44"/>
      <c r="M107" s="44"/>
      <c r="N107" s="44"/>
    </row>
    <row r="108" customFormat="false" ht="15" hidden="false" customHeight="true" outlineLevel="0" collapsed="false">
      <c r="B108" s="44" t="s">
        <v>86</v>
      </c>
      <c r="C108" s="44"/>
      <c r="D108" s="44"/>
      <c r="E108" s="44"/>
      <c r="F108" s="44"/>
      <c r="G108" s="44"/>
      <c r="H108" s="44"/>
      <c r="I108" s="44"/>
      <c r="J108" s="44"/>
      <c r="K108" s="44"/>
      <c r="L108" s="44"/>
      <c r="M108" s="44"/>
      <c r="N108" s="44"/>
    </row>
    <row r="109" customFormat="false" ht="15" hidden="false" customHeight="true" outlineLevel="0" collapsed="false">
      <c r="B109" s="44" t="s">
        <v>87</v>
      </c>
      <c r="C109" s="44"/>
      <c r="D109" s="44"/>
      <c r="E109" s="44"/>
      <c r="F109" s="44"/>
      <c r="G109" s="44"/>
      <c r="H109" s="44"/>
      <c r="I109" s="44"/>
      <c r="J109" s="44"/>
      <c r="K109" s="44"/>
      <c r="L109" s="44"/>
      <c r="M109" s="44"/>
      <c r="N109" s="44"/>
    </row>
    <row r="110" customFormat="false" ht="15" hidden="false" customHeight="true" outlineLevel="0" collapsed="false">
      <c r="B110" s="44" t="s">
        <v>88</v>
      </c>
      <c r="C110" s="44"/>
      <c r="D110" s="44"/>
      <c r="E110" s="44"/>
      <c r="F110" s="44"/>
      <c r="G110" s="44"/>
      <c r="H110" s="44"/>
      <c r="I110" s="44"/>
      <c r="J110" s="44"/>
      <c r="K110" s="44"/>
      <c r="L110" s="44"/>
      <c r="M110" s="44"/>
      <c r="N110" s="44"/>
    </row>
    <row r="111" customFormat="false" ht="15" hidden="false" customHeight="true" outlineLevel="0" collapsed="false">
      <c r="B111" s="44" t="s">
        <v>89</v>
      </c>
      <c r="C111" s="44"/>
      <c r="D111" s="44"/>
      <c r="E111" s="44"/>
      <c r="F111" s="44"/>
      <c r="G111" s="44"/>
      <c r="H111" s="44"/>
      <c r="I111" s="44"/>
      <c r="J111" s="44"/>
      <c r="K111" s="44"/>
      <c r="L111" s="44"/>
      <c r="M111" s="44"/>
      <c r="N111" s="44"/>
    </row>
  </sheetData>
  <mergeCells count="133">
    <mergeCell ref="B2:N2"/>
    <mergeCell ref="B3:N3"/>
    <mergeCell ref="B4:N4"/>
    <mergeCell ref="B5:N5"/>
    <mergeCell ref="B6:N6"/>
    <mergeCell ref="B7:N7"/>
    <mergeCell ref="B8:C8"/>
    <mergeCell ref="D8:E8"/>
    <mergeCell ref="F8:G8"/>
    <mergeCell ref="I8:J8"/>
    <mergeCell ref="K8:L8"/>
    <mergeCell ref="M8:N8"/>
    <mergeCell ref="B9:C9"/>
    <mergeCell ref="D9:E9"/>
    <mergeCell ref="F9:G9"/>
    <mergeCell ref="I9:J9"/>
    <mergeCell ref="K9:L9"/>
    <mergeCell ref="M9:N9"/>
    <mergeCell ref="B10:C10"/>
    <mergeCell ref="D10:E10"/>
    <mergeCell ref="F10:G10"/>
    <mergeCell ref="I10:J10"/>
    <mergeCell ref="K10:L10"/>
    <mergeCell ref="M10:N10"/>
    <mergeCell ref="B12:N12"/>
    <mergeCell ref="B13:N13"/>
    <mergeCell ref="B15:G15"/>
    <mergeCell ref="I15:N15"/>
    <mergeCell ref="B16:G16"/>
    <mergeCell ref="I16:N16"/>
    <mergeCell ref="B17:G17"/>
    <mergeCell ref="I17:N17"/>
    <mergeCell ref="B18:G18"/>
    <mergeCell ref="I18:N18"/>
    <mergeCell ref="B19:G19"/>
    <mergeCell ref="I19:N19"/>
    <mergeCell ref="B21:G21"/>
    <mergeCell ref="I21:N21"/>
    <mergeCell ref="B22:G22"/>
    <mergeCell ref="I22:N22"/>
    <mergeCell ref="B23:G23"/>
    <mergeCell ref="I23:N23"/>
    <mergeCell ref="B24:G24"/>
    <mergeCell ref="I24:N24"/>
    <mergeCell ref="B25:G25"/>
    <mergeCell ref="I25:N25"/>
    <mergeCell ref="B27:G27"/>
    <mergeCell ref="I27:N27"/>
    <mergeCell ref="B28:G28"/>
    <mergeCell ref="I28:N28"/>
    <mergeCell ref="B29:G29"/>
    <mergeCell ref="I29:N29"/>
    <mergeCell ref="B30:G30"/>
    <mergeCell ref="I30:N30"/>
    <mergeCell ref="B31:G31"/>
    <mergeCell ref="I31:N31"/>
    <mergeCell ref="B33:G33"/>
    <mergeCell ref="I33:N33"/>
    <mergeCell ref="B34:G34"/>
    <mergeCell ref="I34:N34"/>
    <mergeCell ref="B35:G35"/>
    <mergeCell ref="I35:N35"/>
    <mergeCell ref="B36:G36"/>
    <mergeCell ref="I36:N36"/>
    <mergeCell ref="B37:G37"/>
    <mergeCell ref="I37:N37"/>
    <mergeCell ref="B38:G38"/>
    <mergeCell ref="I38:N38"/>
    <mergeCell ref="B40:G40"/>
    <mergeCell ref="I40:N40"/>
    <mergeCell ref="B41:G41"/>
    <mergeCell ref="I41:N41"/>
    <mergeCell ref="B42:G42"/>
    <mergeCell ref="I42:N42"/>
    <mergeCell ref="B43:G43"/>
    <mergeCell ref="I43:N43"/>
    <mergeCell ref="B44:G44"/>
    <mergeCell ref="I44:N44"/>
    <mergeCell ref="B45:G45"/>
    <mergeCell ref="I45:N45"/>
    <mergeCell ref="B47:N47"/>
    <mergeCell ref="B48:N48"/>
    <mergeCell ref="B49:N49"/>
    <mergeCell ref="B50:N50"/>
    <mergeCell ref="B51:N51"/>
    <mergeCell ref="B52:N52"/>
    <mergeCell ref="B53:N53"/>
    <mergeCell ref="B55:C55"/>
    <mergeCell ref="B56:C56"/>
    <mergeCell ref="B57:C57"/>
    <mergeCell ref="B58:C58"/>
    <mergeCell ref="B59:C59"/>
    <mergeCell ref="B85:N85"/>
    <mergeCell ref="B86:N86"/>
    <mergeCell ref="B87:N87"/>
    <mergeCell ref="B88:N88"/>
    <mergeCell ref="B89:N89"/>
    <mergeCell ref="B90:N90"/>
    <mergeCell ref="B91:N91"/>
    <mergeCell ref="B92:N92"/>
    <mergeCell ref="B93:N93"/>
    <mergeCell ref="B95:G95"/>
    <mergeCell ref="I95:N95"/>
    <mergeCell ref="B96:E96"/>
    <mergeCell ref="F96:G96"/>
    <mergeCell ref="I96:J96"/>
    <mergeCell ref="B97:E97"/>
    <mergeCell ref="F97:G97"/>
    <mergeCell ref="I97:J97"/>
    <mergeCell ref="B98:E98"/>
    <mergeCell ref="F98:G98"/>
    <mergeCell ref="I98:J98"/>
    <mergeCell ref="B99:E99"/>
    <mergeCell ref="F99:G99"/>
    <mergeCell ref="I99:J99"/>
    <mergeCell ref="B100:E100"/>
    <mergeCell ref="F100:G100"/>
    <mergeCell ref="I100:J100"/>
    <mergeCell ref="B101:E101"/>
    <mergeCell ref="F101:G101"/>
    <mergeCell ref="I101:N101"/>
    <mergeCell ref="B102:E102"/>
    <mergeCell ref="F102:G102"/>
    <mergeCell ref="I102:N102"/>
    <mergeCell ref="B103:E103"/>
    <mergeCell ref="F103:G103"/>
    <mergeCell ref="B105:N105"/>
    <mergeCell ref="B106:N106"/>
    <mergeCell ref="B107:N107"/>
    <mergeCell ref="B108:N108"/>
    <mergeCell ref="B109:N109"/>
    <mergeCell ref="B110:N110"/>
    <mergeCell ref="B111:N111"/>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7344D"/>
    <pageSetUpPr fitToPage="false"/>
  </sheetPr>
  <dimension ref="A1:O100"/>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45" width="2.5"/>
    <col collapsed="false" customWidth="true" hidden="false" outlineLevel="0" max="3" min="3" style="45" width="50"/>
    <col collapsed="false" customWidth="true" hidden="false" outlineLevel="0" max="12" min="4" style="45" width="30"/>
  </cols>
  <sheetData>
    <row r="1" customFormat="false" ht="21" hidden="false" customHeight="true" outlineLevel="0" collapsed="false">
      <c r="A1" s="46"/>
      <c r="B1" s="46"/>
      <c r="C1" s="46"/>
      <c r="D1" s="46"/>
      <c r="E1" s="46"/>
      <c r="F1" s="46"/>
      <c r="G1" s="46"/>
      <c r="H1" s="46"/>
      <c r="I1" s="46"/>
      <c r="J1" s="46"/>
      <c r="K1" s="46"/>
      <c r="L1" s="46"/>
    </row>
    <row r="2" customFormat="false" ht="21" hidden="false" customHeight="true" outlineLevel="0" collapsed="false">
      <c r="A2" s="46"/>
      <c r="B2" s="46"/>
      <c r="C2" s="47" t="s">
        <v>90</v>
      </c>
      <c r="D2" s="47"/>
      <c r="E2" s="47"/>
      <c r="F2" s="47"/>
      <c r="G2" s="47"/>
      <c r="H2" s="47"/>
      <c r="I2" s="47"/>
      <c r="J2" s="47"/>
      <c r="K2" s="47"/>
      <c r="L2" s="47"/>
    </row>
    <row r="3" customFormat="false" ht="21" hidden="false" customHeight="true" outlineLevel="0" collapsed="false">
      <c r="A3" s="46"/>
      <c r="B3" s="46"/>
      <c r="C3" s="48" t="s">
        <v>91</v>
      </c>
      <c r="D3" s="49"/>
      <c r="E3" s="49"/>
      <c r="F3" s="49"/>
      <c r="G3" s="49"/>
      <c r="H3" s="49"/>
      <c r="I3" s="49"/>
      <c r="J3" s="49"/>
      <c r="K3" s="49"/>
      <c r="L3" s="49"/>
    </row>
    <row r="4" customFormat="false" ht="21" hidden="false" customHeight="true" outlineLevel="0" collapsed="false">
      <c r="A4" s="46"/>
      <c r="B4" s="46"/>
      <c r="C4" s="46" t="s">
        <v>92</v>
      </c>
      <c r="D4" s="50" t="str">
        <f aca="false">Settings!D5</f>
        <v>Main plan</v>
      </c>
      <c r="E4" s="50"/>
      <c r="F4" s="50"/>
      <c r="G4" s="50"/>
      <c r="H4" s="50"/>
      <c r="I4" s="46"/>
      <c r="J4" s="46"/>
      <c r="K4" s="46"/>
      <c r="L4" s="46"/>
    </row>
    <row r="5" customFormat="false" ht="21" hidden="false" customHeight="true" outlineLevel="0" collapsed="false">
      <c r="A5" s="46"/>
      <c r="B5" s="46"/>
      <c r="C5" s="46"/>
      <c r="D5" s="46"/>
      <c r="E5" s="46"/>
      <c r="F5" s="46"/>
      <c r="G5" s="46"/>
      <c r="H5" s="46"/>
      <c r="I5" s="46"/>
      <c r="J5" s="46"/>
      <c r="K5" s="46"/>
      <c r="L5" s="46"/>
    </row>
    <row r="6" customFormat="false" ht="21" hidden="false" customHeight="true" outlineLevel="0" collapsed="false">
      <c r="A6" s="46"/>
      <c r="B6" s="46"/>
      <c r="C6" s="51" t="s">
        <v>93</v>
      </c>
      <c r="D6" s="52" t="str">
        <f aca="false">"Year 1  ("&amp;TEXT(EDATE(Settings!$D$14,0),"mmm yyyy")&amp;" – "&amp;TEXT(EDATE(Settings!$D$14,11),"mmm yyyy")&amp;")"</f>
        <v>Year 1  (Nov 2026 – Oct 2027)</v>
      </c>
      <c r="E6" s="52" t="str">
        <f aca="false">"Year 2  ("&amp;TEXT(EDATE(Settings!$D$14,12),"mmm yyyy")&amp;" – "&amp;TEXT(EDATE(Settings!$D$14,23),"mmm yyyy")&amp;")"</f>
        <v>Year 2  (Nov 2027 – Oct 2028)</v>
      </c>
      <c r="F6" s="52" t="str">
        <f aca="false">"Year 3  ("&amp;TEXT(EDATE(Settings!$D$14,24),"mmm yyyy")&amp;" – "&amp;TEXT(EDATE(Settings!$D$14,35),"mmm yyyy")&amp;")"</f>
        <v>Year 3  (Nov 2028 – Oct 2029)</v>
      </c>
      <c r="G6" s="52"/>
      <c r="H6" s="52"/>
      <c r="I6" s="52"/>
      <c r="J6" s="52"/>
      <c r="K6" s="52"/>
      <c r="L6" s="52"/>
    </row>
    <row r="7" customFormat="false" ht="21" hidden="false" customHeight="true" outlineLevel="0" collapsed="false">
      <c r="A7" s="46"/>
      <c r="B7" s="46"/>
      <c r="C7" s="46"/>
      <c r="D7" s="46"/>
      <c r="E7" s="46"/>
      <c r="F7" s="46"/>
      <c r="G7" s="46"/>
      <c r="H7" s="46"/>
      <c r="I7" s="46"/>
      <c r="J7" s="46"/>
      <c r="K7" s="46"/>
      <c r="L7" s="46"/>
    </row>
    <row r="8" customFormat="false" ht="21" hidden="false" customHeight="true" outlineLevel="0" collapsed="false">
      <c r="A8" s="46"/>
      <c r="B8" s="46"/>
      <c r="C8" s="53" t="s">
        <v>94</v>
      </c>
      <c r="D8" s="54" t="n">
        <f aca="false">SUM('Month by Month'!D23:O23)</f>
        <v>718349.2051</v>
      </c>
      <c r="E8" s="54" t="n">
        <f aca="false">SUM('Month by Month'!P23:AA23)</f>
        <v>2487471.1966</v>
      </c>
      <c r="F8" s="54" t="n">
        <f aca="false">SUM('Month by Month'!AB23:AM23)</f>
        <v>2646000</v>
      </c>
      <c r="G8" s="55"/>
      <c r="H8" s="55"/>
      <c r="I8" s="55"/>
      <c r="J8" s="55"/>
      <c r="K8" s="55"/>
      <c r="L8" s="55"/>
      <c r="M8" s="56"/>
      <c r="N8" s="56"/>
      <c r="O8" s="56"/>
    </row>
    <row r="9" customFormat="false" ht="21" hidden="false" customHeight="true" outlineLevel="0" collapsed="false">
      <c r="A9" s="46"/>
      <c r="B9" s="46"/>
      <c r="C9" s="53" t="s">
        <v>95</v>
      </c>
      <c r="D9" s="54" t="n">
        <f aca="false">SUM('Month by Month'!D24:O24)</f>
        <v>1171653.1672</v>
      </c>
      <c r="E9" s="54" t="n">
        <f aca="false">SUM('Month by Month'!P24:AA24)</f>
        <v>6106433.6053</v>
      </c>
      <c r="F9" s="54" t="n">
        <f aca="false">SUM('Month by Month'!AB24:AM24)</f>
        <v>14503952.1842</v>
      </c>
      <c r="G9" s="55"/>
      <c r="H9" s="55"/>
      <c r="I9" s="55"/>
      <c r="J9" s="55"/>
      <c r="K9" s="55"/>
      <c r="L9" s="55"/>
      <c r="M9" s="56"/>
      <c r="N9" s="56"/>
      <c r="O9" s="56"/>
    </row>
    <row r="10" customFormat="false" ht="21" hidden="false" customHeight="true" outlineLevel="0" collapsed="false">
      <c r="A10" s="46"/>
      <c r="B10" s="46"/>
      <c r="C10" s="53" t="s">
        <v>96</v>
      </c>
      <c r="D10" s="54" t="n">
        <f aca="false">SUM('Month by Month'!D25:O25)</f>
        <v>335812.6534</v>
      </c>
      <c r="E10" s="54" t="n">
        <f aca="false">SUM('Month by Month'!P25:AA25)</f>
        <v>1629292.5721</v>
      </c>
      <c r="F10" s="54" t="n">
        <f aca="false">SUM('Month by Month'!AB25:AM25)</f>
        <v>3614365.4873</v>
      </c>
      <c r="G10" s="55"/>
      <c r="H10" s="55"/>
      <c r="I10" s="55"/>
      <c r="J10" s="55"/>
      <c r="K10" s="55"/>
      <c r="L10" s="55"/>
      <c r="M10" s="56"/>
      <c r="N10" s="56"/>
      <c r="O10" s="56"/>
    </row>
    <row r="11" customFormat="false" ht="21" hidden="false" customHeight="true" outlineLevel="0" collapsed="false">
      <c r="A11" s="46"/>
      <c r="B11" s="46"/>
      <c r="C11" s="57" t="s">
        <v>97</v>
      </c>
      <c r="D11" s="58" t="n">
        <f aca="false">SUM('Month by Month'!D27:O27)</f>
        <v>2225815.0257</v>
      </c>
      <c r="E11" s="58" t="n">
        <f aca="false">SUM('Month by Month'!P27:AA27)</f>
        <v>10223197.374</v>
      </c>
      <c r="F11" s="58" t="n">
        <f aca="false">SUM('Month by Month'!AB27:AM27)</f>
        <v>20764317.6715</v>
      </c>
      <c r="G11" s="55"/>
      <c r="H11" s="55"/>
      <c r="I11" s="55"/>
      <c r="J11" s="55"/>
      <c r="K11" s="55"/>
      <c r="L11" s="55"/>
      <c r="M11" s="56"/>
      <c r="N11" s="56"/>
      <c r="O11" s="56"/>
    </row>
    <row r="12" customFormat="false" ht="21" hidden="false" customHeight="true" outlineLevel="0" collapsed="false">
      <c r="A12" s="46"/>
      <c r="B12" s="46"/>
      <c r="C12" s="51" t="s">
        <v>98</v>
      </c>
      <c r="D12" s="54" t="n">
        <f aca="false">SUM('Month by Month'!D29:O29)</f>
        <v>66774.450771</v>
      </c>
      <c r="E12" s="54" t="n">
        <f aca="false">SUM('Month by Month'!P29:AA29)</f>
        <v>306695.92122</v>
      </c>
      <c r="F12" s="54" t="n">
        <f aca="false">SUM('Month by Month'!AB29:AM29)</f>
        <v>622929.530145</v>
      </c>
      <c r="G12" s="55"/>
      <c r="H12" s="55"/>
      <c r="I12" s="55"/>
      <c r="J12" s="55"/>
      <c r="K12" s="55"/>
      <c r="L12" s="55"/>
      <c r="M12" s="56"/>
      <c r="N12" s="56"/>
      <c r="O12" s="56"/>
    </row>
    <row r="13" customFormat="false" ht="21" hidden="false" customHeight="true" outlineLevel="0" collapsed="false">
      <c r="A13" s="46"/>
      <c r="B13" s="46"/>
      <c r="C13" s="51" t="s">
        <v>99</v>
      </c>
      <c r="D13" s="54" t="n">
        <f aca="false">SUM('Month by Month'!D31:O31)</f>
        <v>161928.043119675</v>
      </c>
      <c r="E13" s="54" t="n">
        <f aca="false">SUM('Month by Month'!P31:AA31)</f>
        <v>743737.6089585</v>
      </c>
      <c r="F13" s="54" t="n">
        <f aca="false">SUM('Month by Month'!AB31:AM31)</f>
        <v>1510604.11060162</v>
      </c>
      <c r="G13" s="55"/>
      <c r="H13" s="55"/>
      <c r="I13" s="55"/>
      <c r="J13" s="55"/>
      <c r="K13" s="55"/>
      <c r="L13" s="55"/>
      <c r="M13" s="56"/>
      <c r="N13" s="56"/>
      <c r="O13" s="56"/>
    </row>
    <row r="14" customFormat="false" ht="21" hidden="false" customHeight="true" outlineLevel="0" collapsed="false">
      <c r="A14" s="46"/>
      <c r="B14" s="46"/>
      <c r="C14" s="51" t="s">
        <v>100</v>
      </c>
      <c r="D14" s="54" t="n">
        <f aca="false">SUM('Month by Month'!D32:O32)</f>
        <v>65502.180346526</v>
      </c>
      <c r="E14" s="54" t="n">
        <f aca="false">SUM('Month by Month'!P32:AA32)</f>
        <v>330150.374915919</v>
      </c>
      <c r="F14" s="54" t="n">
        <f aca="false">SUM('Month by Month'!AB32:AM32)</f>
        <v>689898.034074968</v>
      </c>
      <c r="G14" s="55"/>
      <c r="H14" s="55"/>
      <c r="I14" s="55"/>
      <c r="J14" s="55"/>
      <c r="K14" s="55"/>
      <c r="L14" s="55"/>
      <c r="M14" s="56"/>
      <c r="N14" s="56"/>
      <c r="O14" s="56"/>
    </row>
    <row r="15" customFormat="false" ht="21" hidden="false" customHeight="true" outlineLevel="0" collapsed="false">
      <c r="A15" s="46"/>
      <c r="B15" s="46"/>
      <c r="C15" s="51" t="s">
        <v>101</v>
      </c>
      <c r="D15" s="54" t="n">
        <f aca="false">SUM('Month by Month'!D34:O34)</f>
        <v>5590000</v>
      </c>
      <c r="E15" s="54" t="n">
        <f aca="false">SUM('Month by Month'!P34:AA34)</f>
        <v>6849600</v>
      </c>
      <c r="F15" s="54" t="n">
        <f aca="false">SUM('Month by Month'!AB34:AM34)</f>
        <v>9068352</v>
      </c>
      <c r="G15" s="55"/>
      <c r="H15" s="55"/>
      <c r="I15" s="55"/>
      <c r="J15" s="55"/>
      <c r="K15" s="55"/>
      <c r="L15" s="55"/>
      <c r="M15" s="56"/>
      <c r="N15" s="56"/>
      <c r="O15" s="56"/>
    </row>
    <row r="16" customFormat="false" ht="21" hidden="false" customHeight="true" outlineLevel="0" collapsed="false">
      <c r="A16" s="46"/>
      <c r="B16" s="46"/>
      <c r="C16" s="51" t="s">
        <v>102</v>
      </c>
      <c r="D16" s="54" t="n">
        <f aca="false">SUM('Month by Month'!D35:O35)</f>
        <v>555000</v>
      </c>
      <c r="E16" s="54" t="n">
        <f aca="false">SUM('Month by Month'!P35:AA35)</f>
        <v>684960</v>
      </c>
      <c r="F16" s="54" t="n">
        <f aca="false">SUM('Month by Month'!AB35:AM35)</f>
        <v>906835.2</v>
      </c>
      <c r="G16" s="55"/>
      <c r="H16" s="55"/>
      <c r="I16" s="55"/>
      <c r="J16" s="55"/>
      <c r="K16" s="55"/>
      <c r="L16" s="55"/>
      <c r="M16" s="56"/>
      <c r="N16" s="56"/>
      <c r="O16" s="56"/>
    </row>
    <row r="17" customFormat="false" ht="21" hidden="false" customHeight="true" outlineLevel="0" collapsed="false">
      <c r="A17" s="46"/>
      <c r="B17" s="46"/>
      <c r="C17" s="51" t="s">
        <v>103</v>
      </c>
      <c r="D17" s="54" t="n">
        <f aca="false">SUM('Month by Month'!D43:O43)</f>
        <v>9110000</v>
      </c>
      <c r="E17" s="54" t="n">
        <f aca="false">SUM('Month by Month'!P43:AA43)</f>
        <v>10534560</v>
      </c>
      <c r="F17" s="54" t="n">
        <f aca="false">SUM('Month by Month'!AB43:AM43)</f>
        <v>12975187.2</v>
      </c>
      <c r="G17" s="55"/>
      <c r="H17" s="55"/>
      <c r="I17" s="55"/>
      <c r="J17" s="55"/>
      <c r="K17" s="55"/>
      <c r="L17" s="55"/>
      <c r="M17" s="56"/>
      <c r="N17" s="56"/>
      <c r="O17" s="56"/>
    </row>
    <row r="18" customFormat="false" ht="21" hidden="false" customHeight="true" outlineLevel="0" collapsed="false">
      <c r="A18" s="46"/>
      <c r="B18" s="46"/>
      <c r="C18" s="51" t="s">
        <v>104</v>
      </c>
      <c r="D18" s="54" t="n">
        <f aca="false">SUM('Month by Month'!D44:O44)</f>
        <v>455500</v>
      </c>
      <c r="E18" s="54" t="n">
        <f aca="false">SUM('Month by Month'!P44:AA44)</f>
        <v>526728</v>
      </c>
      <c r="F18" s="54" t="n">
        <f aca="false">SUM('Month by Month'!AB44:AM44)</f>
        <v>648759.36</v>
      </c>
      <c r="G18" s="55"/>
      <c r="H18" s="55"/>
      <c r="I18" s="55"/>
      <c r="J18" s="55"/>
      <c r="K18" s="55"/>
      <c r="L18" s="55"/>
      <c r="M18" s="56"/>
      <c r="N18" s="56"/>
      <c r="O18" s="56"/>
    </row>
    <row r="19" customFormat="false" ht="21" hidden="false" customHeight="true" outlineLevel="0" collapsed="false">
      <c r="A19" s="46"/>
      <c r="B19" s="46"/>
      <c r="C19" s="51" t="s">
        <v>105</v>
      </c>
      <c r="D19" s="54" t="n">
        <f aca="false">SUM('Month by Month'!D47:O47)</f>
        <v>3386176.4706</v>
      </c>
      <c r="E19" s="54" t="n">
        <f aca="false">SUM('Month by Month'!P47:AA47)</f>
        <v>2400000</v>
      </c>
      <c r="F19" s="54" t="n">
        <f aca="false">SUM('Month by Month'!AB47:AM47)</f>
        <v>2400000</v>
      </c>
      <c r="G19" s="55"/>
      <c r="H19" s="55"/>
      <c r="I19" s="55"/>
      <c r="J19" s="55"/>
      <c r="K19" s="55"/>
      <c r="L19" s="55"/>
      <c r="M19" s="56"/>
      <c r="N19" s="56"/>
      <c r="O19" s="56"/>
    </row>
    <row r="20" customFormat="false" ht="21" hidden="false" customHeight="true" outlineLevel="0" collapsed="false">
      <c r="A20" s="46"/>
      <c r="B20" s="46"/>
      <c r="C20" s="51" t="s">
        <v>106</v>
      </c>
      <c r="D20" s="54" t="n">
        <f aca="false">SUM('Month by Month'!D48:O48)</f>
        <v>410000</v>
      </c>
      <c r="E20" s="54" t="n">
        <f aca="false">SUM('Month by Month'!P48:AA48)</f>
        <v>300000</v>
      </c>
      <c r="F20" s="54" t="n">
        <f aca="false">SUM('Month by Month'!AB48:AM48)</f>
        <v>300000</v>
      </c>
      <c r="G20" s="55"/>
      <c r="H20" s="55"/>
      <c r="I20" s="55"/>
      <c r="J20" s="55"/>
      <c r="K20" s="55"/>
      <c r="L20" s="55"/>
      <c r="M20" s="56"/>
      <c r="N20" s="56"/>
      <c r="O20" s="56"/>
    </row>
    <row r="21" customFormat="false" ht="21" hidden="false" customHeight="true" outlineLevel="0" collapsed="false">
      <c r="A21" s="46"/>
      <c r="B21" s="46"/>
      <c r="C21" s="51" t="s">
        <v>107</v>
      </c>
      <c r="D21" s="54" t="n">
        <f aca="false">SUM('Month by Month'!D49:O49)</f>
        <v>760000</v>
      </c>
      <c r="E21" s="54" t="n">
        <f aca="false">SUM('Month by Month'!P49:AA49)</f>
        <v>40000</v>
      </c>
      <c r="F21" s="54" t="n">
        <f aca="false">SUM('Month by Month'!AB49:AM49)</f>
        <v>50000</v>
      </c>
      <c r="G21" s="55"/>
      <c r="H21" s="55"/>
      <c r="I21" s="55"/>
      <c r="J21" s="55"/>
      <c r="K21" s="55"/>
      <c r="L21" s="55"/>
      <c r="M21" s="56"/>
      <c r="N21" s="56"/>
      <c r="O21" s="56"/>
    </row>
    <row r="22" customFormat="false" ht="21" hidden="false" customHeight="true" outlineLevel="0" collapsed="false">
      <c r="A22" s="46"/>
      <c r="B22" s="46"/>
      <c r="C22" s="59" t="s">
        <v>108</v>
      </c>
      <c r="D22" s="58" t="n">
        <f aca="false">SUM('Month by Month'!D50:O50)</f>
        <v>14121676.4706</v>
      </c>
      <c r="E22" s="58" t="n">
        <f aca="false">SUM('Month by Month'!P50:AA50)</f>
        <v>13801288</v>
      </c>
      <c r="F22" s="58" t="n">
        <f aca="false">SUM('Month by Month'!AB50:AM50)</f>
        <v>16373946.56</v>
      </c>
      <c r="G22" s="55"/>
      <c r="H22" s="55"/>
      <c r="I22" s="55"/>
      <c r="J22" s="55"/>
      <c r="K22" s="55"/>
      <c r="L22" s="55"/>
      <c r="M22" s="56"/>
      <c r="N22" s="56"/>
      <c r="O22" s="56"/>
    </row>
    <row r="23" customFormat="false" ht="21" hidden="false" customHeight="true" outlineLevel="0" collapsed="false">
      <c r="A23" s="46"/>
      <c r="B23" s="46"/>
      <c r="C23" s="60" t="s">
        <v>109</v>
      </c>
      <c r="D23" s="54" t="n">
        <f aca="false">SUM('Month by Month'!D52:O52)</f>
        <v>-12190066.1191372</v>
      </c>
      <c r="E23" s="54" t="n">
        <f aca="false">SUM('Month by Month'!P52:AA52)</f>
        <v>-4958674.53109442</v>
      </c>
      <c r="F23" s="54" t="n">
        <f aca="false">SUM('Month by Month'!AB52:AM52)</f>
        <v>1566939.4366784</v>
      </c>
      <c r="G23" s="55"/>
      <c r="H23" s="55"/>
      <c r="I23" s="55"/>
      <c r="J23" s="55"/>
      <c r="K23" s="55"/>
      <c r="L23" s="55"/>
      <c r="M23" s="56"/>
      <c r="N23" s="56"/>
      <c r="O23" s="56"/>
    </row>
    <row r="24" customFormat="false" ht="21" hidden="false" customHeight="true" outlineLevel="0" collapsed="false">
      <c r="A24" s="46"/>
      <c r="B24" s="46"/>
      <c r="C24" s="60" t="s">
        <v>110</v>
      </c>
      <c r="D24" s="54" t="n">
        <f aca="false">SUM('Month by Month'!D55:O55)</f>
        <v>146805.555555556</v>
      </c>
      <c r="E24" s="54" t="n">
        <f aca="false">SUM('Month by Month'!P55:AA55)</f>
        <v>175000</v>
      </c>
      <c r="F24" s="54" t="n">
        <f aca="false">SUM('Month by Month'!AB55:AM55)</f>
        <v>228472.222222222</v>
      </c>
      <c r="G24" s="55"/>
      <c r="H24" s="55"/>
      <c r="I24" s="55"/>
      <c r="J24" s="55"/>
      <c r="K24" s="55"/>
      <c r="L24" s="55"/>
      <c r="M24" s="56"/>
      <c r="N24" s="56"/>
      <c r="O24" s="56"/>
    </row>
    <row r="25" customFormat="false" ht="21" hidden="false" customHeight="true" outlineLevel="0" collapsed="false">
      <c r="A25" s="46"/>
      <c r="B25" s="46"/>
      <c r="C25" s="60" t="s">
        <v>111</v>
      </c>
      <c r="D25" s="54" t="n">
        <f aca="false">SUM('Month by Month'!D56:O56)</f>
        <v>-12336871.6746928</v>
      </c>
      <c r="E25" s="54" t="n">
        <f aca="false">SUM('Month by Month'!P56:AA56)</f>
        <v>-5133674.53109442</v>
      </c>
      <c r="F25" s="54" t="n">
        <f aca="false">SUM('Month by Month'!AB56:AM56)</f>
        <v>1338467.21445618</v>
      </c>
      <c r="G25" s="55"/>
      <c r="H25" s="55"/>
      <c r="I25" s="55"/>
      <c r="J25" s="55"/>
      <c r="K25" s="55"/>
      <c r="L25" s="55"/>
      <c r="M25" s="56"/>
      <c r="N25" s="56"/>
      <c r="O25" s="56"/>
    </row>
    <row r="26" customFormat="false" ht="21" hidden="false" customHeight="true" outlineLevel="0" collapsed="false">
      <c r="A26" s="46"/>
      <c r="B26" s="46"/>
      <c r="C26" s="60" t="s">
        <v>112</v>
      </c>
      <c r="D26" s="54" t="n">
        <f aca="false">SUM('Month by Month'!D58:O58)</f>
        <v>0</v>
      </c>
      <c r="E26" s="54" t="n">
        <f aca="false">SUM('Month by Month'!P58:AA58)</f>
        <v>0</v>
      </c>
      <c r="F26" s="54" t="n">
        <f aca="false">SUM('Month by Month'!AB58:AM58)</f>
        <v>0</v>
      </c>
      <c r="G26" s="55"/>
      <c r="H26" s="55"/>
      <c r="I26" s="55"/>
      <c r="J26" s="55"/>
      <c r="K26" s="55"/>
      <c r="L26" s="55"/>
      <c r="M26" s="56"/>
      <c r="N26" s="56"/>
      <c r="O26" s="56"/>
    </row>
    <row r="27" customFormat="false" ht="21" hidden="false" customHeight="true" outlineLevel="0" collapsed="false">
      <c r="A27" s="46"/>
      <c r="B27" s="46"/>
      <c r="C27" s="61" t="s">
        <v>113</v>
      </c>
      <c r="D27" s="58" t="n">
        <f aca="false">SUM('Month by Month'!D59:O59)</f>
        <v>-12336871.6746928</v>
      </c>
      <c r="E27" s="58" t="n">
        <f aca="false">SUM('Month by Month'!P59:AA59)</f>
        <v>-5133674.53109442</v>
      </c>
      <c r="F27" s="58" t="n">
        <f aca="false">SUM('Month by Month'!AB59:AM59)</f>
        <v>1338467.21445618</v>
      </c>
      <c r="G27" s="55"/>
      <c r="H27" s="55"/>
      <c r="I27" s="55"/>
      <c r="J27" s="55"/>
      <c r="K27" s="55"/>
      <c r="L27" s="55"/>
      <c r="M27" s="56"/>
      <c r="N27" s="56"/>
      <c r="O27" s="56"/>
    </row>
    <row r="28" customFormat="false" ht="21" hidden="false" customHeight="true" outlineLevel="0" collapsed="false">
      <c r="A28" s="46"/>
      <c r="B28" s="46"/>
      <c r="C28" s="62" t="s">
        <v>114</v>
      </c>
      <c r="D28" s="54" t="n">
        <f aca="false">SUM('Month by Month'!D61:O61)</f>
        <v>1871490.8670436</v>
      </c>
      <c r="E28" s="54" t="n">
        <f aca="false">SUM('Month by Month'!P61:AA61)</f>
        <v>9432867.85474055</v>
      </c>
      <c r="F28" s="54" t="n">
        <f aca="false">SUM('Month by Month'!AB61:AM61)</f>
        <v>19711372.4021419</v>
      </c>
      <c r="G28" s="55"/>
      <c r="H28" s="55"/>
      <c r="I28" s="55"/>
      <c r="J28" s="55"/>
      <c r="K28" s="55"/>
      <c r="L28" s="55"/>
      <c r="M28" s="56"/>
      <c r="N28" s="56"/>
      <c r="O28" s="56"/>
    </row>
    <row r="29" customFormat="false" ht="21" hidden="false" customHeight="true" outlineLevel="0" collapsed="false">
      <c r="A29" s="46"/>
      <c r="B29" s="46"/>
      <c r="C29" s="62" t="s">
        <v>115</v>
      </c>
      <c r="D29" s="54" t="n">
        <f aca="false">SUM('Month by Month'!D62:O62)</f>
        <v>140361.81502827</v>
      </c>
      <c r="E29" s="54" t="n">
        <f aca="false">SUM('Month by Month'!P62:AA62)</f>
        <v>707465.089105541</v>
      </c>
      <c r="F29" s="54" t="n">
        <f aca="false">SUM('Month by Month'!AB62:AM62)</f>
        <v>1478352.93016065</v>
      </c>
      <c r="G29" s="55"/>
      <c r="H29" s="55"/>
      <c r="I29" s="55"/>
      <c r="J29" s="55"/>
      <c r="K29" s="55"/>
      <c r="L29" s="55"/>
      <c r="M29" s="56"/>
      <c r="N29" s="56"/>
      <c r="O29" s="56"/>
    </row>
    <row r="30" customFormat="false" ht="21" hidden="false" customHeight="true" outlineLevel="0" collapsed="false">
      <c r="A30" s="46"/>
      <c r="B30" s="46"/>
      <c r="C30" s="62" t="s">
        <v>116</v>
      </c>
      <c r="D30" s="54" t="n">
        <f aca="false">SUM('Month by Month'!D63:O63)</f>
        <v>14327540.4659748</v>
      </c>
      <c r="E30" s="54" t="n">
        <f aca="false">SUM('Month by Month'!P63:AA63)</f>
        <v>14838903.4640215</v>
      </c>
      <c r="F30" s="54" t="n">
        <f aca="false">SUM('Month by Month'!AB63:AM63)</f>
        <v>18542197.5242356</v>
      </c>
      <c r="G30" s="55"/>
      <c r="H30" s="55"/>
      <c r="I30" s="55"/>
      <c r="J30" s="55"/>
      <c r="K30" s="55"/>
      <c r="L30" s="55"/>
      <c r="M30" s="56"/>
      <c r="N30" s="56"/>
      <c r="O30" s="56"/>
    </row>
    <row r="31" customFormat="false" ht="21" hidden="false" customHeight="true" outlineLevel="0" collapsed="false">
      <c r="A31" s="46"/>
      <c r="B31" s="46"/>
      <c r="C31" s="62" t="s">
        <v>117</v>
      </c>
      <c r="D31" s="54" t="n">
        <f aca="false">SUM('Month by Month'!D53:O53)</f>
        <v>455000</v>
      </c>
      <c r="E31" s="54" t="n">
        <f aca="false">SUM('Month by Month'!P53:AA53)</f>
        <v>140000</v>
      </c>
      <c r="F31" s="54" t="n">
        <f aca="false">SUM('Month by Month'!AB53:AM53)</f>
        <v>175000</v>
      </c>
      <c r="G31" s="55"/>
      <c r="H31" s="55"/>
      <c r="I31" s="55"/>
      <c r="J31" s="55"/>
      <c r="K31" s="55"/>
      <c r="L31" s="55"/>
      <c r="M31" s="56"/>
      <c r="N31" s="56"/>
      <c r="O31" s="56"/>
    </row>
    <row r="32" customFormat="false" ht="21" hidden="false" customHeight="true" outlineLevel="0" collapsed="false">
      <c r="A32" s="46"/>
      <c r="B32" s="46"/>
      <c r="C32" s="62" t="s">
        <v>118</v>
      </c>
      <c r="D32" s="54" t="n">
        <f aca="false">SUM('Month by Month'!D64:O64)</f>
        <v>-12911049.5989312</v>
      </c>
      <c r="E32" s="54" t="n">
        <f aca="false">SUM('Month by Month'!P64:AA64)</f>
        <v>-5546035.60928091</v>
      </c>
      <c r="F32" s="54" t="n">
        <f aca="false">SUM('Month by Month'!AB64:AM64)</f>
        <v>994174.877906333</v>
      </c>
      <c r="G32" s="55"/>
      <c r="H32" s="55"/>
      <c r="I32" s="55"/>
      <c r="J32" s="55"/>
      <c r="K32" s="55"/>
      <c r="L32" s="55"/>
      <c r="M32" s="56"/>
      <c r="N32" s="56"/>
      <c r="O32" s="56"/>
    </row>
    <row r="33" customFormat="false" ht="21" hidden="false" customHeight="true" outlineLevel="0" collapsed="false">
      <c r="A33" s="46"/>
      <c r="B33" s="46"/>
      <c r="C33" s="62" t="s">
        <v>119</v>
      </c>
      <c r="D33" s="54" t="n">
        <f aca="false">SUM('Month by Month'!D66:O66)</f>
        <v>7500000</v>
      </c>
      <c r="E33" s="54" t="n">
        <f aca="false">SUM('Month by Month'!P66:AA66)</f>
        <v>0</v>
      </c>
      <c r="F33" s="54" t="n">
        <f aca="false">SUM('Month by Month'!AB66:AM66)</f>
        <v>0</v>
      </c>
      <c r="G33" s="55"/>
      <c r="H33" s="55"/>
      <c r="I33" s="55"/>
      <c r="J33" s="55"/>
      <c r="K33" s="55"/>
      <c r="L33" s="55"/>
      <c r="M33" s="56"/>
      <c r="N33" s="56"/>
      <c r="O33" s="56"/>
    </row>
    <row r="34" customFormat="false" ht="21" hidden="false" customHeight="true" outlineLevel="0" collapsed="false">
      <c r="A34" s="46"/>
      <c r="B34" s="46"/>
      <c r="C34" s="63" t="s">
        <v>120</v>
      </c>
      <c r="D34" s="58" t="n">
        <f aca="false">'Month by Month'!O68</f>
        <v>-5411049.5989312</v>
      </c>
      <c r="E34" s="58" t="n">
        <f aca="false">'Month by Month'!AA68</f>
        <v>-10957085.2082121</v>
      </c>
      <c r="F34" s="58" t="n">
        <f aca="false">'Month by Month'!AM68</f>
        <v>-9962910.33030577</v>
      </c>
      <c r="G34" s="55"/>
      <c r="H34" s="55"/>
      <c r="I34" s="55"/>
      <c r="J34" s="55"/>
      <c r="K34" s="55"/>
      <c r="L34" s="55"/>
      <c r="M34" s="56"/>
      <c r="N34" s="56"/>
      <c r="O34" s="56"/>
    </row>
    <row r="35" customFormat="false" ht="21" hidden="false" customHeight="true" outlineLevel="0" collapsed="false">
      <c r="A35" s="46"/>
      <c r="B35" s="46"/>
      <c r="C35" s="62" t="s">
        <v>121</v>
      </c>
      <c r="D35" s="54" t="n">
        <f aca="false">'Month by Month'!O71</f>
        <v>287549.7078854</v>
      </c>
      <c r="E35" s="54" t="n">
        <f aca="false">'Month by Month'!AA71</f>
        <v>771183.305924851</v>
      </c>
      <c r="F35" s="54" t="n">
        <f aca="false">'Month by Month'!AM71</f>
        <v>1201199.0451379</v>
      </c>
      <c r="G35" s="55"/>
      <c r="H35" s="55"/>
      <c r="I35" s="55"/>
      <c r="J35" s="55"/>
      <c r="K35" s="55"/>
      <c r="L35" s="55"/>
      <c r="M35" s="56"/>
      <c r="N35" s="56"/>
      <c r="O35" s="56"/>
    </row>
    <row r="36" customFormat="false" ht="21" hidden="false" customHeight="true" outlineLevel="0" collapsed="false">
      <c r="A36" s="46"/>
      <c r="B36" s="46"/>
      <c r="C36" s="62" t="s">
        <v>122</v>
      </c>
      <c r="D36" s="54" t="n">
        <f aca="false">'Month by Month'!O73</f>
        <v>21566.228091405</v>
      </c>
      <c r="E36" s="54" t="n">
        <f aca="false">'Month by Month'!AA73</f>
        <v>57838.7479443638</v>
      </c>
      <c r="F36" s="54" t="n">
        <f aca="false">'Month by Month'!AM73</f>
        <v>90089.9283853426</v>
      </c>
      <c r="G36" s="55"/>
      <c r="H36" s="55"/>
      <c r="I36" s="55"/>
      <c r="J36" s="55"/>
      <c r="K36" s="55"/>
      <c r="L36" s="55"/>
      <c r="M36" s="56"/>
      <c r="N36" s="56"/>
      <c r="O36" s="56"/>
    </row>
    <row r="37" customFormat="false" ht="21" hidden="false" customHeight="true" outlineLevel="0" collapsed="false">
      <c r="A37" s="46"/>
      <c r="B37" s="46"/>
      <c r="C37" s="64" t="s">
        <v>123</v>
      </c>
      <c r="D37" s="65" t="n">
        <f aca="false">'Month by Month'!O11</f>
        <v>1172.6</v>
      </c>
      <c r="E37" s="65" t="n">
        <f aca="false">'Month by Month'!AA11</f>
        <v>1688.4</v>
      </c>
      <c r="F37" s="65" t="n">
        <f aca="false">'Month by Month'!AM11</f>
        <v>2093.2</v>
      </c>
      <c r="G37" s="66"/>
      <c r="H37" s="66"/>
      <c r="I37" s="66"/>
      <c r="J37" s="66"/>
      <c r="K37" s="66"/>
      <c r="L37" s="66"/>
      <c r="M37" s="67"/>
      <c r="N37" s="67"/>
      <c r="O37" s="67"/>
    </row>
    <row r="38" customFormat="false" ht="21" hidden="false" customHeight="true" outlineLevel="0" collapsed="false">
      <c r="A38" s="46"/>
      <c r="B38" s="46"/>
      <c r="C38" s="64" t="s">
        <v>124</v>
      </c>
      <c r="D38" s="65" t="n">
        <f aca="false">'Month by Month'!O12</f>
        <v>24555</v>
      </c>
      <c r="E38" s="65" t="n">
        <f aca="false">'Month by Month'!AA12</f>
        <v>32480</v>
      </c>
      <c r="F38" s="65" t="n">
        <f aca="false">'Month by Month'!AM12</f>
        <v>45820</v>
      </c>
      <c r="G38" s="66"/>
      <c r="H38" s="66"/>
      <c r="I38" s="66"/>
      <c r="J38" s="66"/>
      <c r="K38" s="66"/>
      <c r="L38" s="66"/>
      <c r="M38" s="67"/>
      <c r="N38" s="67"/>
      <c r="O38" s="67"/>
    </row>
    <row r="39" customFormat="false" ht="21" hidden="false" customHeight="true" outlineLevel="0" collapsed="false">
      <c r="A39" s="46"/>
      <c r="B39" s="46"/>
      <c r="C39" s="64" t="s">
        <v>125</v>
      </c>
      <c r="D39" s="65" t="n">
        <f aca="false">'Month by Month'!O13</f>
        <v>2</v>
      </c>
      <c r="E39" s="65" t="n">
        <f aca="false">'Month by Month'!AA13</f>
        <v>2</v>
      </c>
      <c r="F39" s="65" t="n">
        <f aca="false">'Month by Month'!AM13</f>
        <v>2</v>
      </c>
      <c r="G39" s="66"/>
      <c r="H39" s="66"/>
      <c r="I39" s="66"/>
      <c r="J39" s="66"/>
      <c r="K39" s="66"/>
      <c r="L39" s="66"/>
      <c r="M39" s="67"/>
      <c r="N39" s="67"/>
      <c r="O39" s="67"/>
    </row>
    <row r="40" customFormat="false" ht="21" hidden="false" customHeight="true" outlineLevel="0" collapsed="false">
      <c r="A40" s="46"/>
      <c r="B40" s="46"/>
      <c r="C40" s="62" t="s">
        <v>126</v>
      </c>
      <c r="D40" s="54" t="n">
        <f aca="false">MIN('Month by Month'!D68:O68)</f>
        <v>-5411049.5989312</v>
      </c>
      <c r="E40" s="54" t="n">
        <f aca="false">MIN('Month by Month'!P68:AA68)</f>
        <v>-10957085.2082121</v>
      </c>
      <c r="F40" s="54" t="n">
        <f aca="false">MIN('Month by Month'!AB68:AM68)</f>
        <v>-11317272.6745789</v>
      </c>
      <c r="G40" s="55"/>
      <c r="H40" s="55"/>
      <c r="I40" s="55"/>
      <c r="J40" s="55"/>
      <c r="K40" s="55"/>
      <c r="L40" s="55"/>
      <c r="M40" s="56"/>
      <c r="N40" s="56"/>
      <c r="O40" s="56"/>
    </row>
    <row r="41" customFormat="false" ht="21" hidden="false" customHeight="true" outlineLevel="0" collapsed="false">
      <c r="A41" s="46"/>
      <c r="B41" s="46"/>
      <c r="C41" s="46"/>
      <c r="D41" s="46"/>
      <c r="E41" s="46"/>
      <c r="F41" s="46"/>
      <c r="G41" s="46"/>
      <c r="H41" s="46"/>
      <c r="I41" s="46"/>
      <c r="J41" s="46"/>
      <c r="K41" s="46"/>
      <c r="L41" s="46"/>
    </row>
    <row r="42" customFormat="false" ht="21" hidden="false" customHeight="true" outlineLevel="0" collapsed="false">
      <c r="A42" s="46"/>
      <c r="B42" s="46"/>
      <c r="C42" s="46"/>
      <c r="D42" s="46"/>
      <c r="E42" s="46"/>
      <c r="F42" s="46"/>
      <c r="G42" s="46"/>
      <c r="H42" s="46"/>
      <c r="I42" s="46"/>
      <c r="J42" s="46"/>
      <c r="K42" s="46"/>
      <c r="L42" s="46"/>
    </row>
    <row r="43" customFormat="false" ht="21" hidden="false" customHeight="true" outlineLevel="0" collapsed="false">
      <c r="A43" s="46"/>
      <c r="B43" s="46"/>
      <c r="C43" s="46"/>
      <c r="D43" s="46"/>
      <c r="E43" s="46"/>
      <c r="F43" s="46"/>
      <c r="G43" s="46"/>
      <c r="H43" s="46"/>
      <c r="I43" s="46"/>
      <c r="J43" s="46"/>
      <c r="K43" s="46"/>
      <c r="L43" s="46"/>
    </row>
    <row r="44" customFormat="false" ht="21" hidden="false" customHeight="true" outlineLevel="0" collapsed="false">
      <c r="A44" s="46"/>
      <c r="B44" s="46"/>
      <c r="C44" s="46"/>
      <c r="D44" s="46"/>
      <c r="E44" s="46"/>
      <c r="F44" s="46"/>
      <c r="G44" s="46"/>
      <c r="H44" s="46"/>
      <c r="I44" s="46"/>
      <c r="J44" s="46"/>
      <c r="K44" s="46"/>
      <c r="L44" s="46"/>
    </row>
    <row r="45" customFormat="false" ht="21" hidden="false" customHeight="true" outlineLevel="0" collapsed="false">
      <c r="A45" s="46"/>
      <c r="B45" s="46"/>
      <c r="C45" s="46"/>
      <c r="D45" s="46"/>
      <c r="E45" s="46"/>
      <c r="F45" s="46"/>
      <c r="G45" s="46"/>
      <c r="H45" s="46"/>
      <c r="I45" s="46"/>
      <c r="J45" s="46"/>
      <c r="K45" s="46"/>
      <c r="L45" s="46"/>
    </row>
    <row r="46" customFormat="false" ht="21" hidden="false" customHeight="true" outlineLevel="0" collapsed="false">
      <c r="A46" s="46"/>
      <c r="B46" s="46"/>
      <c r="C46" s="46"/>
      <c r="D46" s="46"/>
      <c r="E46" s="46"/>
      <c r="F46" s="46"/>
      <c r="G46" s="46"/>
      <c r="H46" s="46"/>
      <c r="I46" s="46"/>
      <c r="J46" s="46"/>
      <c r="K46" s="46"/>
      <c r="L46" s="46"/>
    </row>
    <row r="47" customFormat="false" ht="21" hidden="false" customHeight="true" outlineLevel="0" collapsed="false">
      <c r="A47" s="46"/>
      <c r="B47" s="46"/>
      <c r="C47" s="46"/>
      <c r="D47" s="46"/>
      <c r="E47" s="46"/>
      <c r="F47" s="46"/>
      <c r="G47" s="46"/>
      <c r="H47" s="46"/>
      <c r="I47" s="46"/>
      <c r="J47" s="46"/>
      <c r="K47" s="46"/>
      <c r="L47" s="46"/>
    </row>
    <row r="48" customFormat="false" ht="21" hidden="false" customHeight="true" outlineLevel="0" collapsed="false">
      <c r="A48" s="46"/>
      <c r="B48" s="46"/>
      <c r="C48" s="46"/>
      <c r="D48" s="46"/>
      <c r="E48" s="46"/>
      <c r="F48" s="46"/>
      <c r="G48" s="46"/>
      <c r="H48" s="46"/>
      <c r="I48" s="46"/>
      <c r="J48" s="46"/>
      <c r="K48" s="46"/>
      <c r="L48" s="46"/>
    </row>
    <row r="49" customFormat="false" ht="21" hidden="false" customHeight="true" outlineLevel="0" collapsed="false">
      <c r="A49" s="46"/>
      <c r="B49" s="46"/>
      <c r="C49" s="46"/>
      <c r="D49" s="46"/>
      <c r="E49" s="46"/>
      <c r="F49" s="46"/>
      <c r="G49" s="46"/>
      <c r="H49" s="46"/>
      <c r="I49" s="46"/>
      <c r="J49" s="46"/>
      <c r="K49" s="46"/>
      <c r="L49" s="46"/>
    </row>
    <row r="50" customFormat="false" ht="21" hidden="false" customHeight="true" outlineLevel="0" collapsed="false">
      <c r="A50" s="46"/>
      <c r="B50" s="46"/>
      <c r="C50" s="46"/>
      <c r="D50" s="46"/>
      <c r="E50" s="46"/>
      <c r="F50" s="46"/>
      <c r="G50" s="46"/>
      <c r="H50" s="46"/>
      <c r="I50" s="46"/>
      <c r="J50" s="46"/>
      <c r="K50" s="46"/>
      <c r="L50" s="46"/>
    </row>
    <row r="51" customFormat="false" ht="21" hidden="false" customHeight="true" outlineLevel="0" collapsed="false">
      <c r="A51" s="46"/>
      <c r="B51" s="46"/>
      <c r="C51" s="46"/>
      <c r="D51" s="46"/>
      <c r="E51" s="46"/>
      <c r="F51" s="46"/>
      <c r="G51" s="46"/>
      <c r="H51" s="46"/>
      <c r="I51" s="46"/>
      <c r="J51" s="46"/>
      <c r="K51" s="46"/>
      <c r="L51" s="46"/>
    </row>
    <row r="52" customFormat="false" ht="21" hidden="false" customHeight="true" outlineLevel="0" collapsed="false">
      <c r="A52" s="46"/>
      <c r="B52" s="46"/>
      <c r="C52" s="46"/>
      <c r="D52" s="46"/>
      <c r="E52" s="46"/>
      <c r="F52" s="46"/>
      <c r="G52" s="46"/>
      <c r="H52" s="46"/>
      <c r="I52" s="46"/>
      <c r="J52" s="46"/>
      <c r="K52" s="46"/>
      <c r="L52" s="46"/>
    </row>
    <row r="53" customFormat="false" ht="21" hidden="false" customHeight="true" outlineLevel="0" collapsed="false">
      <c r="A53" s="46"/>
      <c r="B53" s="46"/>
      <c r="C53" s="46"/>
      <c r="D53" s="46"/>
      <c r="E53" s="46"/>
      <c r="F53" s="46"/>
      <c r="G53" s="46"/>
      <c r="H53" s="46"/>
      <c r="I53" s="46"/>
      <c r="J53" s="46"/>
      <c r="K53" s="46"/>
      <c r="L53" s="46"/>
    </row>
    <row r="54" customFormat="false" ht="21" hidden="false" customHeight="true" outlineLevel="0" collapsed="false">
      <c r="A54" s="46"/>
      <c r="B54" s="46"/>
      <c r="C54" s="46"/>
      <c r="D54" s="46"/>
      <c r="E54" s="46"/>
      <c r="F54" s="46"/>
      <c r="G54" s="46"/>
      <c r="H54" s="46"/>
      <c r="I54" s="46"/>
      <c r="J54" s="46"/>
      <c r="K54" s="46"/>
      <c r="L54" s="46"/>
    </row>
    <row r="55" customFormat="false" ht="21" hidden="false" customHeight="true" outlineLevel="0" collapsed="false">
      <c r="A55" s="46"/>
      <c r="B55" s="46"/>
      <c r="C55" s="46"/>
      <c r="D55" s="46"/>
      <c r="E55" s="46"/>
      <c r="F55" s="46"/>
      <c r="G55" s="46"/>
      <c r="H55" s="46"/>
      <c r="I55" s="46"/>
      <c r="J55" s="46"/>
      <c r="K55" s="46"/>
      <c r="L55" s="46"/>
    </row>
    <row r="56" customFormat="false" ht="21" hidden="false" customHeight="true" outlineLevel="0" collapsed="false">
      <c r="A56" s="46"/>
      <c r="B56" s="46"/>
      <c r="C56" s="46"/>
      <c r="D56" s="46"/>
      <c r="E56" s="46"/>
      <c r="F56" s="46"/>
      <c r="G56" s="46"/>
      <c r="H56" s="46"/>
      <c r="I56" s="46"/>
      <c r="J56" s="46"/>
      <c r="K56" s="46"/>
      <c r="L56" s="46"/>
    </row>
    <row r="57" customFormat="false" ht="21" hidden="false" customHeight="true" outlineLevel="0" collapsed="false">
      <c r="A57" s="46"/>
      <c r="B57" s="46"/>
      <c r="C57" s="46"/>
      <c r="D57" s="46"/>
      <c r="E57" s="46"/>
      <c r="F57" s="46"/>
      <c r="G57" s="46"/>
      <c r="H57" s="46"/>
      <c r="I57" s="46"/>
      <c r="J57" s="46"/>
      <c r="K57" s="46"/>
      <c r="L57" s="46"/>
    </row>
    <row r="58" customFormat="false" ht="21" hidden="false" customHeight="true" outlineLevel="0" collapsed="false">
      <c r="A58" s="46"/>
      <c r="B58" s="46"/>
      <c r="C58" s="46"/>
      <c r="D58" s="46"/>
      <c r="E58" s="46"/>
      <c r="F58" s="46"/>
      <c r="G58" s="46"/>
      <c r="H58" s="46"/>
      <c r="I58" s="46"/>
      <c r="J58" s="46"/>
      <c r="K58" s="46"/>
      <c r="L58" s="46"/>
    </row>
    <row r="59" customFormat="false" ht="21" hidden="false" customHeight="true" outlineLevel="0" collapsed="false">
      <c r="A59" s="46"/>
      <c r="B59" s="46"/>
      <c r="C59" s="46"/>
      <c r="D59" s="46"/>
      <c r="E59" s="46"/>
      <c r="F59" s="46"/>
      <c r="G59" s="46"/>
      <c r="H59" s="46"/>
      <c r="I59" s="46"/>
      <c r="J59" s="46"/>
      <c r="K59" s="46"/>
      <c r="L59" s="46"/>
    </row>
    <row r="60" customFormat="false" ht="21" hidden="false" customHeight="true" outlineLevel="0" collapsed="false">
      <c r="A60" s="46"/>
      <c r="B60" s="46"/>
      <c r="C60" s="46"/>
      <c r="D60" s="46"/>
      <c r="E60" s="46"/>
      <c r="F60" s="46"/>
      <c r="G60" s="46"/>
      <c r="H60" s="46"/>
      <c r="I60" s="46"/>
      <c r="J60" s="46"/>
      <c r="K60" s="46"/>
      <c r="L60" s="46"/>
    </row>
    <row r="61" customFormat="false" ht="21" hidden="false" customHeight="true" outlineLevel="0" collapsed="false">
      <c r="A61" s="46"/>
      <c r="B61" s="46"/>
      <c r="C61" s="46"/>
      <c r="D61" s="46"/>
      <c r="E61" s="46"/>
      <c r="F61" s="46"/>
      <c r="G61" s="46"/>
      <c r="H61" s="46"/>
      <c r="I61" s="46"/>
      <c r="J61" s="46"/>
      <c r="K61" s="46"/>
      <c r="L61" s="46"/>
    </row>
    <row r="62" customFormat="false" ht="21" hidden="false" customHeight="true" outlineLevel="0" collapsed="false">
      <c r="A62" s="46"/>
      <c r="B62" s="46"/>
      <c r="C62" s="46"/>
      <c r="D62" s="46"/>
      <c r="E62" s="46"/>
      <c r="F62" s="46"/>
      <c r="G62" s="46"/>
      <c r="H62" s="46"/>
      <c r="I62" s="46"/>
      <c r="J62" s="46"/>
      <c r="K62" s="46"/>
      <c r="L62" s="46"/>
    </row>
    <row r="63" customFormat="false" ht="21" hidden="false" customHeight="true" outlineLevel="0" collapsed="false">
      <c r="A63" s="46"/>
      <c r="B63" s="46"/>
      <c r="C63" s="46"/>
      <c r="D63" s="46"/>
      <c r="E63" s="46"/>
      <c r="F63" s="46"/>
      <c r="G63" s="46"/>
      <c r="H63" s="46"/>
      <c r="I63" s="46"/>
      <c r="J63" s="46"/>
      <c r="K63" s="46"/>
      <c r="L63" s="46"/>
    </row>
    <row r="64" customFormat="false" ht="21" hidden="false" customHeight="true" outlineLevel="0" collapsed="false">
      <c r="A64" s="46"/>
      <c r="B64" s="46"/>
      <c r="C64" s="46"/>
      <c r="D64" s="46"/>
      <c r="E64" s="46"/>
      <c r="F64" s="46"/>
      <c r="G64" s="46"/>
      <c r="H64" s="46"/>
      <c r="I64" s="46"/>
      <c r="J64" s="46"/>
      <c r="K64" s="46"/>
      <c r="L64" s="46"/>
    </row>
    <row r="65" customFormat="false" ht="21" hidden="false" customHeight="true" outlineLevel="0" collapsed="false">
      <c r="A65" s="46"/>
      <c r="B65" s="46"/>
      <c r="C65" s="46"/>
      <c r="D65" s="46"/>
      <c r="E65" s="46"/>
      <c r="F65" s="46"/>
      <c r="G65" s="46"/>
      <c r="H65" s="46"/>
      <c r="I65" s="46"/>
      <c r="J65" s="46"/>
      <c r="K65" s="46"/>
      <c r="L65" s="46"/>
    </row>
    <row r="66" customFormat="false" ht="21" hidden="false" customHeight="true" outlineLevel="0" collapsed="false">
      <c r="A66" s="46"/>
      <c r="B66" s="46"/>
      <c r="C66" s="46"/>
      <c r="D66" s="46"/>
      <c r="E66" s="46"/>
      <c r="F66" s="46"/>
      <c r="G66" s="46"/>
      <c r="H66" s="46"/>
      <c r="I66" s="46"/>
      <c r="J66" s="46"/>
      <c r="K66" s="46"/>
      <c r="L66" s="46"/>
    </row>
    <row r="67" customFormat="false" ht="21" hidden="false" customHeight="true" outlineLevel="0" collapsed="false">
      <c r="A67" s="46"/>
      <c r="B67" s="46"/>
      <c r="C67" s="46"/>
      <c r="D67" s="46"/>
      <c r="E67" s="46"/>
      <c r="F67" s="46"/>
      <c r="G67" s="46"/>
      <c r="H67" s="46"/>
      <c r="I67" s="46"/>
      <c r="J67" s="46"/>
      <c r="K67" s="46"/>
      <c r="L67" s="46"/>
    </row>
    <row r="68" customFormat="false" ht="21" hidden="false" customHeight="true" outlineLevel="0" collapsed="false">
      <c r="A68" s="46"/>
      <c r="B68" s="46"/>
      <c r="C68" s="46"/>
      <c r="D68" s="46"/>
      <c r="E68" s="46"/>
      <c r="F68" s="46"/>
      <c r="G68" s="46"/>
      <c r="H68" s="46"/>
      <c r="I68" s="46"/>
      <c r="J68" s="46"/>
      <c r="K68" s="46"/>
      <c r="L68" s="46"/>
    </row>
    <row r="69" customFormat="false" ht="21" hidden="false" customHeight="true" outlineLevel="0" collapsed="false">
      <c r="A69" s="46"/>
      <c r="B69" s="46"/>
      <c r="C69" s="46"/>
      <c r="D69" s="46"/>
      <c r="E69" s="46"/>
      <c r="F69" s="46"/>
      <c r="G69" s="46"/>
      <c r="H69" s="46"/>
      <c r="I69" s="46"/>
      <c r="J69" s="46"/>
      <c r="K69" s="46"/>
      <c r="L69" s="46"/>
    </row>
    <row r="70" customFormat="false" ht="21" hidden="false" customHeight="true" outlineLevel="0" collapsed="false">
      <c r="A70" s="46"/>
      <c r="B70" s="46"/>
      <c r="C70" s="46"/>
      <c r="D70" s="46"/>
      <c r="E70" s="46"/>
      <c r="F70" s="46"/>
      <c r="G70" s="46"/>
      <c r="H70" s="46"/>
      <c r="I70" s="46"/>
      <c r="J70" s="46"/>
      <c r="K70" s="46"/>
      <c r="L70" s="46"/>
    </row>
    <row r="71" customFormat="false" ht="21" hidden="false" customHeight="true" outlineLevel="0" collapsed="false">
      <c r="A71" s="46"/>
      <c r="B71" s="46"/>
      <c r="C71" s="46"/>
      <c r="D71" s="46"/>
      <c r="E71" s="46"/>
      <c r="F71" s="46"/>
      <c r="G71" s="46"/>
      <c r="H71" s="46"/>
      <c r="I71" s="46"/>
      <c r="J71" s="46"/>
      <c r="K71" s="46"/>
      <c r="L71" s="46"/>
    </row>
    <row r="72" customFormat="false" ht="21" hidden="false" customHeight="true" outlineLevel="0" collapsed="false">
      <c r="A72" s="46"/>
      <c r="B72" s="46"/>
      <c r="C72" s="46"/>
      <c r="D72" s="46"/>
      <c r="E72" s="46"/>
      <c r="F72" s="46"/>
      <c r="G72" s="46"/>
      <c r="H72" s="46"/>
      <c r="I72" s="46"/>
      <c r="J72" s="46"/>
      <c r="K72" s="46"/>
      <c r="L72" s="46"/>
    </row>
    <row r="73" customFormat="false" ht="21" hidden="false" customHeight="true" outlineLevel="0" collapsed="false">
      <c r="A73" s="46"/>
      <c r="B73" s="46"/>
      <c r="C73" s="46"/>
      <c r="D73" s="46"/>
      <c r="E73" s="46"/>
      <c r="F73" s="46"/>
      <c r="G73" s="46"/>
      <c r="H73" s="46"/>
      <c r="I73" s="46"/>
      <c r="J73" s="46"/>
      <c r="K73" s="46"/>
      <c r="L73" s="46"/>
    </row>
    <row r="74" customFormat="false" ht="21" hidden="false" customHeight="true" outlineLevel="0" collapsed="false">
      <c r="A74" s="46"/>
      <c r="B74" s="46"/>
      <c r="C74" s="46"/>
      <c r="D74" s="46"/>
      <c r="E74" s="46"/>
      <c r="F74" s="46"/>
      <c r="G74" s="46"/>
      <c r="H74" s="46"/>
      <c r="I74" s="46"/>
      <c r="J74" s="46"/>
      <c r="K74" s="46"/>
      <c r="L74" s="46"/>
    </row>
    <row r="75" customFormat="false" ht="21" hidden="false" customHeight="true" outlineLevel="0" collapsed="false">
      <c r="A75" s="46"/>
      <c r="B75" s="46"/>
      <c r="C75" s="46"/>
      <c r="D75" s="46"/>
      <c r="E75" s="46"/>
      <c r="F75" s="46"/>
      <c r="G75" s="46"/>
      <c r="H75" s="46"/>
      <c r="I75" s="46"/>
      <c r="J75" s="46"/>
      <c r="K75" s="46"/>
      <c r="L75" s="46"/>
    </row>
    <row r="76" customFormat="false" ht="21" hidden="false" customHeight="true" outlineLevel="0" collapsed="false">
      <c r="A76" s="46"/>
      <c r="B76" s="46"/>
      <c r="C76" s="46"/>
      <c r="D76" s="46"/>
      <c r="E76" s="46"/>
      <c r="F76" s="46"/>
      <c r="G76" s="46"/>
      <c r="H76" s="46"/>
      <c r="I76" s="46"/>
      <c r="J76" s="46"/>
      <c r="K76" s="46"/>
      <c r="L76" s="46"/>
    </row>
    <row r="77" customFormat="false" ht="21" hidden="false" customHeight="true" outlineLevel="0" collapsed="false">
      <c r="A77" s="46"/>
      <c r="B77" s="46"/>
      <c r="C77" s="46"/>
      <c r="D77" s="46"/>
      <c r="E77" s="46"/>
      <c r="F77" s="46"/>
      <c r="G77" s="46"/>
      <c r="H77" s="46"/>
      <c r="I77" s="46"/>
      <c r="J77" s="46"/>
      <c r="K77" s="46"/>
      <c r="L77" s="46"/>
    </row>
    <row r="78" customFormat="false" ht="21" hidden="false" customHeight="true" outlineLevel="0" collapsed="false">
      <c r="A78" s="46"/>
      <c r="B78" s="46"/>
      <c r="C78" s="46"/>
      <c r="D78" s="46"/>
      <c r="E78" s="46"/>
      <c r="F78" s="46"/>
      <c r="G78" s="46"/>
      <c r="H78" s="46"/>
      <c r="I78" s="46"/>
      <c r="J78" s="46"/>
      <c r="K78" s="46"/>
      <c r="L78" s="46"/>
    </row>
    <row r="79" customFormat="false" ht="21" hidden="false" customHeight="true" outlineLevel="0" collapsed="false">
      <c r="A79" s="46"/>
      <c r="B79" s="46"/>
      <c r="C79" s="46"/>
      <c r="D79" s="46"/>
      <c r="E79" s="46"/>
      <c r="F79" s="46"/>
      <c r="G79" s="46"/>
      <c r="H79" s="46"/>
      <c r="I79" s="46"/>
      <c r="J79" s="46"/>
      <c r="K79" s="46"/>
      <c r="L79" s="46"/>
    </row>
    <row r="80" customFormat="false" ht="21" hidden="false" customHeight="true" outlineLevel="0" collapsed="false">
      <c r="A80" s="46"/>
      <c r="B80" s="46"/>
      <c r="C80" s="46"/>
      <c r="D80" s="46"/>
      <c r="E80" s="46"/>
      <c r="F80" s="46"/>
      <c r="G80" s="46"/>
      <c r="H80" s="46"/>
      <c r="I80" s="46"/>
      <c r="J80" s="46"/>
      <c r="K80" s="46"/>
      <c r="L80" s="46"/>
    </row>
    <row r="81" customFormat="false" ht="21" hidden="false" customHeight="true" outlineLevel="0" collapsed="false">
      <c r="A81" s="46"/>
      <c r="B81" s="46"/>
      <c r="C81" s="46"/>
      <c r="D81" s="46"/>
      <c r="E81" s="46"/>
      <c r="F81" s="46"/>
      <c r="G81" s="46"/>
      <c r="H81" s="46"/>
      <c r="I81" s="46"/>
      <c r="J81" s="46"/>
      <c r="K81" s="46"/>
      <c r="L81" s="46"/>
    </row>
    <row r="82" customFormat="false" ht="21" hidden="false" customHeight="true" outlineLevel="0" collapsed="false">
      <c r="A82" s="46"/>
      <c r="B82" s="46"/>
      <c r="C82" s="46"/>
      <c r="D82" s="46"/>
      <c r="E82" s="46"/>
      <c r="F82" s="46"/>
      <c r="G82" s="46"/>
      <c r="H82" s="46"/>
      <c r="I82" s="46"/>
      <c r="J82" s="46"/>
      <c r="K82" s="46"/>
      <c r="L82" s="46"/>
    </row>
    <row r="83" customFormat="false" ht="21" hidden="false" customHeight="true" outlineLevel="0" collapsed="false">
      <c r="A83" s="46"/>
      <c r="B83" s="46"/>
      <c r="C83" s="46"/>
      <c r="D83" s="46"/>
      <c r="E83" s="46"/>
      <c r="F83" s="46"/>
      <c r="G83" s="46"/>
      <c r="H83" s="46"/>
      <c r="I83" s="46"/>
      <c r="J83" s="46"/>
      <c r="K83" s="46"/>
      <c r="L83" s="46"/>
    </row>
    <row r="84" customFormat="false" ht="21" hidden="false" customHeight="true" outlineLevel="0" collapsed="false">
      <c r="A84" s="46"/>
      <c r="B84" s="46"/>
      <c r="C84" s="46"/>
      <c r="D84" s="46"/>
      <c r="E84" s="46"/>
      <c r="F84" s="46"/>
      <c r="G84" s="46"/>
      <c r="H84" s="46"/>
      <c r="I84" s="46"/>
      <c r="J84" s="46"/>
      <c r="K84" s="46"/>
      <c r="L84" s="46"/>
    </row>
    <row r="85" customFormat="false" ht="21" hidden="false" customHeight="true" outlineLevel="0" collapsed="false">
      <c r="A85" s="46"/>
      <c r="B85" s="46"/>
      <c r="C85" s="46"/>
      <c r="D85" s="46"/>
      <c r="E85" s="46"/>
      <c r="F85" s="46"/>
      <c r="G85" s="46"/>
      <c r="H85" s="46"/>
      <c r="I85" s="46"/>
      <c r="J85" s="46"/>
      <c r="K85" s="46"/>
      <c r="L85" s="46"/>
    </row>
    <row r="86" customFormat="false" ht="21" hidden="false" customHeight="true" outlineLevel="0" collapsed="false">
      <c r="A86" s="46"/>
      <c r="B86" s="46"/>
      <c r="C86" s="46"/>
      <c r="D86" s="46"/>
      <c r="E86" s="46"/>
      <c r="F86" s="46"/>
      <c r="G86" s="46"/>
      <c r="H86" s="46"/>
      <c r="I86" s="46"/>
      <c r="J86" s="46"/>
      <c r="K86" s="46"/>
      <c r="L86" s="46"/>
    </row>
    <row r="87" customFormat="false" ht="21" hidden="false" customHeight="true" outlineLevel="0" collapsed="false">
      <c r="A87" s="46"/>
      <c r="B87" s="46"/>
      <c r="C87" s="46"/>
      <c r="D87" s="46"/>
      <c r="E87" s="46"/>
      <c r="F87" s="46"/>
      <c r="G87" s="46"/>
      <c r="H87" s="46"/>
      <c r="I87" s="46"/>
      <c r="J87" s="46"/>
      <c r="K87" s="46"/>
      <c r="L87" s="46"/>
    </row>
    <row r="88" customFormat="false" ht="21" hidden="false" customHeight="true" outlineLevel="0" collapsed="false">
      <c r="A88" s="46"/>
      <c r="B88" s="46"/>
      <c r="C88" s="46"/>
      <c r="D88" s="46"/>
      <c r="E88" s="46"/>
      <c r="F88" s="46"/>
      <c r="G88" s="46"/>
      <c r="H88" s="46"/>
      <c r="I88" s="46"/>
      <c r="J88" s="46"/>
      <c r="K88" s="46"/>
      <c r="L88" s="46"/>
    </row>
    <row r="89" customFormat="false" ht="21" hidden="false" customHeight="true" outlineLevel="0" collapsed="false">
      <c r="A89" s="46"/>
      <c r="B89" s="46"/>
      <c r="C89" s="46"/>
      <c r="D89" s="46"/>
      <c r="E89" s="46"/>
      <c r="F89" s="46"/>
      <c r="G89" s="46"/>
      <c r="H89" s="46"/>
      <c r="I89" s="46"/>
      <c r="J89" s="46"/>
      <c r="K89" s="46"/>
      <c r="L89" s="46"/>
    </row>
    <row r="90" customFormat="false" ht="21" hidden="false" customHeight="true" outlineLevel="0" collapsed="false">
      <c r="A90" s="46"/>
      <c r="B90" s="46"/>
      <c r="C90" s="46"/>
      <c r="D90" s="46"/>
      <c r="E90" s="46"/>
      <c r="F90" s="46"/>
      <c r="G90" s="46"/>
      <c r="H90" s="46"/>
      <c r="I90" s="46"/>
      <c r="J90" s="46"/>
      <c r="K90" s="46"/>
      <c r="L90" s="46"/>
    </row>
    <row r="91" customFormat="false" ht="21" hidden="false" customHeight="true" outlineLevel="0" collapsed="false">
      <c r="A91" s="46"/>
      <c r="B91" s="46"/>
      <c r="C91" s="46"/>
      <c r="D91" s="46"/>
      <c r="E91" s="46"/>
      <c r="F91" s="46"/>
      <c r="G91" s="46"/>
      <c r="H91" s="46"/>
      <c r="I91" s="46"/>
      <c r="J91" s="46"/>
      <c r="K91" s="46"/>
      <c r="L91" s="46"/>
    </row>
    <row r="92" customFormat="false" ht="21" hidden="false" customHeight="true" outlineLevel="0" collapsed="false">
      <c r="A92" s="46"/>
      <c r="B92" s="46"/>
      <c r="C92" s="46"/>
      <c r="D92" s="46"/>
      <c r="E92" s="46"/>
      <c r="F92" s="46"/>
      <c r="G92" s="46"/>
      <c r="H92" s="46"/>
      <c r="I92" s="46"/>
      <c r="J92" s="46"/>
      <c r="K92" s="46"/>
      <c r="L92" s="46"/>
    </row>
    <row r="93" customFormat="false" ht="21" hidden="false" customHeight="true" outlineLevel="0" collapsed="false">
      <c r="A93" s="46"/>
      <c r="B93" s="46"/>
      <c r="C93" s="46"/>
      <c r="D93" s="46"/>
      <c r="E93" s="46"/>
      <c r="F93" s="46"/>
      <c r="G93" s="46"/>
      <c r="H93" s="46"/>
      <c r="I93" s="46"/>
      <c r="J93" s="46"/>
      <c r="K93" s="46"/>
      <c r="L93" s="46"/>
    </row>
    <row r="94" customFormat="false" ht="21" hidden="false" customHeight="true" outlineLevel="0" collapsed="false">
      <c r="A94" s="46"/>
      <c r="B94" s="46"/>
      <c r="C94" s="46"/>
      <c r="D94" s="46"/>
      <c r="E94" s="46"/>
      <c r="F94" s="46"/>
      <c r="G94" s="46"/>
      <c r="H94" s="46"/>
      <c r="I94" s="46"/>
      <c r="J94" s="46"/>
      <c r="K94" s="46"/>
      <c r="L94" s="46"/>
    </row>
    <row r="95" customFormat="false" ht="21" hidden="false" customHeight="true" outlineLevel="0" collapsed="false">
      <c r="A95" s="46"/>
      <c r="B95" s="46"/>
      <c r="C95" s="46"/>
      <c r="D95" s="46"/>
      <c r="E95" s="46"/>
      <c r="F95" s="46"/>
      <c r="G95" s="46"/>
      <c r="H95" s="46"/>
      <c r="I95" s="46"/>
      <c r="J95" s="46"/>
      <c r="K95" s="46"/>
      <c r="L95" s="46"/>
    </row>
    <row r="96" customFormat="false" ht="21" hidden="false" customHeight="true" outlineLevel="0" collapsed="false">
      <c r="A96" s="46"/>
      <c r="B96" s="46"/>
      <c r="C96" s="46"/>
      <c r="D96" s="46"/>
      <c r="E96" s="46"/>
      <c r="F96" s="46"/>
      <c r="G96" s="46"/>
      <c r="H96" s="46"/>
      <c r="I96" s="46"/>
      <c r="J96" s="46"/>
      <c r="K96" s="46"/>
      <c r="L96" s="46"/>
    </row>
    <row r="97" customFormat="false" ht="21" hidden="false" customHeight="true" outlineLevel="0" collapsed="false">
      <c r="A97" s="46"/>
      <c r="B97" s="46"/>
      <c r="C97" s="46"/>
      <c r="D97" s="46"/>
      <c r="E97" s="46"/>
      <c r="F97" s="46"/>
      <c r="G97" s="46"/>
      <c r="H97" s="46"/>
      <c r="I97" s="46"/>
      <c r="J97" s="46"/>
      <c r="K97" s="46"/>
      <c r="L97" s="46"/>
    </row>
    <row r="98" customFormat="false" ht="21" hidden="false" customHeight="true" outlineLevel="0" collapsed="false">
      <c r="A98" s="46"/>
      <c r="B98" s="46"/>
      <c r="C98" s="46"/>
      <c r="D98" s="46"/>
      <c r="E98" s="46"/>
      <c r="F98" s="46"/>
      <c r="G98" s="46"/>
      <c r="H98" s="46"/>
      <c r="I98" s="46"/>
      <c r="J98" s="46"/>
      <c r="K98" s="46"/>
      <c r="L98" s="46"/>
    </row>
    <row r="99" customFormat="false" ht="21" hidden="false" customHeight="true" outlineLevel="0" collapsed="false">
      <c r="A99" s="46"/>
      <c r="B99" s="46"/>
      <c r="C99" s="46"/>
      <c r="D99" s="46"/>
      <c r="E99" s="46"/>
      <c r="F99" s="46"/>
      <c r="G99" s="46"/>
      <c r="H99" s="46"/>
      <c r="I99" s="46"/>
      <c r="J99" s="46"/>
      <c r="K99" s="46"/>
      <c r="L99" s="46"/>
    </row>
    <row r="100" customFormat="false" ht="21" hidden="false" customHeight="true" outlineLevel="0" collapsed="false">
      <c r="A100" s="46"/>
      <c r="B100" s="46"/>
      <c r="C100" s="46"/>
      <c r="D100" s="46"/>
      <c r="E100" s="46"/>
      <c r="F100" s="46"/>
      <c r="G100" s="46"/>
      <c r="H100" s="46"/>
      <c r="I100" s="46"/>
      <c r="J100" s="46"/>
      <c r="K100" s="46"/>
      <c r="L100" s="46"/>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7344D"/>
    <pageSetUpPr fitToPage="false"/>
  </sheetPr>
  <dimension ref="A1:O100"/>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45" width="2.5"/>
    <col collapsed="false" customWidth="true" hidden="false" outlineLevel="0" max="3" min="3" style="45" width="50"/>
    <col collapsed="false" customWidth="true" hidden="false" outlineLevel="0" max="12" min="4" style="45" width="17"/>
    <col collapsed="false" customWidth="true" hidden="false" outlineLevel="0" max="15" min="13" style="0" width="17"/>
  </cols>
  <sheetData>
    <row r="1" customFormat="false" ht="21" hidden="false" customHeight="true" outlineLevel="0" collapsed="false">
      <c r="A1" s="46"/>
      <c r="B1" s="46"/>
      <c r="C1" s="46"/>
      <c r="D1" s="46"/>
      <c r="E1" s="46"/>
      <c r="F1" s="46"/>
      <c r="G1" s="46"/>
      <c r="H1" s="46"/>
      <c r="I1" s="46"/>
      <c r="J1" s="46"/>
      <c r="K1" s="46"/>
      <c r="L1" s="46"/>
    </row>
    <row r="2" customFormat="false" ht="21" hidden="false" customHeight="true" outlineLevel="0" collapsed="false">
      <c r="A2" s="46"/>
      <c r="B2" s="46"/>
      <c r="C2" s="47" t="s">
        <v>127</v>
      </c>
      <c r="D2" s="47"/>
      <c r="E2" s="47"/>
      <c r="F2" s="47"/>
      <c r="G2" s="47"/>
      <c r="H2" s="47"/>
      <c r="I2" s="47"/>
      <c r="J2" s="47"/>
      <c r="K2" s="47"/>
      <c r="L2" s="47"/>
    </row>
    <row r="3" customFormat="false" ht="21" hidden="false" customHeight="true" outlineLevel="0" collapsed="false">
      <c r="A3" s="46"/>
      <c r="B3" s="46"/>
      <c r="C3" s="48" t="s">
        <v>128</v>
      </c>
      <c r="D3" s="49"/>
      <c r="E3" s="49"/>
      <c r="F3" s="49"/>
      <c r="G3" s="49"/>
      <c r="H3" s="49"/>
      <c r="I3" s="49"/>
      <c r="J3" s="49"/>
      <c r="K3" s="49"/>
      <c r="L3" s="49"/>
    </row>
    <row r="4" customFormat="false" ht="21" hidden="false" customHeight="true" outlineLevel="0" collapsed="false">
      <c r="A4" s="46"/>
      <c r="B4" s="46"/>
      <c r="C4" s="46" t="s">
        <v>92</v>
      </c>
      <c r="D4" s="50" t="str">
        <f aca="false">Settings!D5</f>
        <v>Main plan</v>
      </c>
      <c r="E4" s="50"/>
      <c r="F4" s="50"/>
      <c r="G4" s="50"/>
      <c r="H4" s="50"/>
      <c r="I4" s="46"/>
      <c r="J4" s="46"/>
      <c r="K4" s="46"/>
      <c r="L4" s="46"/>
    </row>
    <row r="5" customFormat="false" ht="21" hidden="false" customHeight="true" outlineLevel="0" collapsed="false">
      <c r="A5" s="46"/>
      <c r="B5" s="46"/>
      <c r="C5" s="46"/>
      <c r="D5" s="46"/>
      <c r="E5" s="46"/>
      <c r="F5" s="46"/>
      <c r="G5" s="46"/>
      <c r="H5" s="46"/>
      <c r="I5" s="46"/>
      <c r="J5" s="46"/>
      <c r="K5" s="46"/>
      <c r="L5" s="46"/>
    </row>
    <row r="6" customFormat="false" ht="21" hidden="false" customHeight="true" outlineLevel="0" collapsed="false">
      <c r="A6" s="46"/>
      <c r="B6" s="46"/>
      <c r="C6" s="51" t="s">
        <v>93</v>
      </c>
      <c r="D6" s="52" t="str">
        <f aca="false">"Q1  "&amp;TEXT(EDATE(Settings!$D$14,0),"mmm yy")&amp;"–"&amp;TEXT(EDATE(Settings!$D$14,2),"mmm yy")</f>
        <v>Q1  Nov 26–Jan 27</v>
      </c>
      <c r="E6" s="52" t="str">
        <f aca="false">"Q2  "&amp;TEXT(EDATE(Settings!$D$14,3),"mmm yy")&amp;"–"&amp;TEXT(EDATE(Settings!$D$14,5),"mmm yy")</f>
        <v>Q2  Feb 27–Apr 27</v>
      </c>
      <c r="F6" s="52" t="str">
        <f aca="false">"Q3  "&amp;TEXT(EDATE(Settings!$D$14,6),"mmm yy")&amp;"–"&amp;TEXT(EDATE(Settings!$D$14,8),"mmm yy")</f>
        <v>Q3  May 27–Jul 27</v>
      </c>
      <c r="G6" s="52" t="str">
        <f aca="false">"Q4  "&amp;TEXT(EDATE(Settings!$D$14,9),"mmm yy")&amp;"–"&amp;TEXT(EDATE(Settings!$D$14,11),"mmm yy")</f>
        <v>Q4  Aug 27–Oct 27</v>
      </c>
      <c r="H6" s="52" t="str">
        <f aca="false">"Q5  "&amp;TEXT(EDATE(Settings!$D$14,12),"mmm yy")&amp;"–"&amp;TEXT(EDATE(Settings!$D$14,14),"mmm yy")</f>
        <v>Q5  Nov 27–Jan 28</v>
      </c>
      <c r="I6" s="52" t="str">
        <f aca="false">"Q6  "&amp;TEXT(EDATE(Settings!$D$14,15),"mmm yy")&amp;"–"&amp;TEXT(EDATE(Settings!$D$14,17),"mmm yy")</f>
        <v>Q6  Feb 28–Apr 28</v>
      </c>
      <c r="J6" s="52" t="str">
        <f aca="false">"Q7  "&amp;TEXT(EDATE(Settings!$D$14,18),"mmm yy")&amp;"–"&amp;TEXT(EDATE(Settings!$D$14,20),"mmm yy")</f>
        <v>Q7  May 28–Jul 28</v>
      </c>
      <c r="K6" s="52" t="str">
        <f aca="false">"Q8  "&amp;TEXT(EDATE(Settings!$D$14,21),"mmm yy")&amp;"–"&amp;TEXT(EDATE(Settings!$D$14,23),"mmm yy")</f>
        <v>Q8  Aug 28–Oct 28</v>
      </c>
      <c r="L6" s="52" t="str">
        <f aca="false">"Q9  "&amp;TEXT(EDATE(Settings!$D$14,24),"mmm yy")&amp;"–"&amp;TEXT(EDATE(Settings!$D$14,26),"mmm yy")</f>
        <v>Q9  Nov 28–Jan 29</v>
      </c>
      <c r="M6" s="45" t="str">
        <f aca="false">"Q10  "&amp;TEXT(EDATE(Settings!$D$14,27),"mmm yy")&amp;"–"&amp;TEXT(EDATE(Settings!$D$14,29),"mmm yy")</f>
        <v>Q10  Feb 29–Apr 29</v>
      </c>
      <c r="N6" s="45" t="str">
        <f aca="false">"Q11  "&amp;TEXT(EDATE(Settings!$D$14,30),"mmm yy")&amp;"–"&amp;TEXT(EDATE(Settings!$D$14,32),"mmm yy")</f>
        <v>Q11  May 29–Jul 29</v>
      </c>
      <c r="O6" s="45" t="str">
        <f aca="false">"Q12  "&amp;TEXT(EDATE(Settings!$D$14,33),"mmm yy")&amp;"–"&amp;TEXT(EDATE(Settings!$D$14,35),"mmm yy")</f>
        <v>Q12  Aug 29–Oct 29</v>
      </c>
    </row>
    <row r="7" customFormat="false" ht="21" hidden="false" customHeight="true" outlineLevel="0" collapsed="false">
      <c r="A7" s="46"/>
      <c r="B7" s="46"/>
      <c r="C7" s="46"/>
      <c r="D7" s="46"/>
      <c r="E7" s="46"/>
      <c r="F7" s="46"/>
      <c r="G7" s="46"/>
      <c r="H7" s="46"/>
      <c r="I7" s="46"/>
      <c r="J7" s="46"/>
      <c r="K7" s="46"/>
      <c r="L7" s="46"/>
    </row>
    <row r="8" customFormat="false" ht="21" hidden="false" customHeight="true" outlineLevel="0" collapsed="false">
      <c r="A8" s="46"/>
      <c r="B8" s="46"/>
      <c r="C8" s="53" t="s">
        <v>94</v>
      </c>
      <c r="D8" s="54" t="n">
        <f aca="false">SUM('Month by Month'!D23:F23)</f>
        <v>0</v>
      </c>
      <c r="E8" s="54" t="n">
        <f aca="false">SUM('Month by Month'!G23:I23)</f>
        <v>49375</v>
      </c>
      <c r="F8" s="54" t="n">
        <f aca="false">SUM('Month by Month'!J23:L23)</f>
        <v>244989.1406</v>
      </c>
      <c r="G8" s="54" t="n">
        <f aca="false">SUM('Month by Month'!M23:O23)</f>
        <v>423985.0645</v>
      </c>
      <c r="H8" s="54" t="n">
        <f aca="false">SUM('Month by Month'!P23:R23)</f>
        <v>597471.1966</v>
      </c>
      <c r="I8" s="54" t="n">
        <f aca="false">SUM('Month by Month'!S23:U23)</f>
        <v>630000</v>
      </c>
      <c r="J8" s="54" t="n">
        <f aca="false">SUM('Month by Month'!V23:X23)</f>
        <v>630000</v>
      </c>
      <c r="K8" s="54" t="n">
        <f aca="false">SUM('Month by Month'!Y23:AA23)</f>
        <v>630000</v>
      </c>
      <c r="L8" s="54" t="n">
        <f aca="false">SUM('Month by Month'!AB23:AD23)</f>
        <v>661500</v>
      </c>
      <c r="M8" s="68" t="n">
        <f aca="false">SUM('Month by Month'!AE23:AG23)</f>
        <v>661500</v>
      </c>
      <c r="N8" s="68" t="n">
        <f aca="false">SUM('Month by Month'!AH23:AJ23)</f>
        <v>661500</v>
      </c>
      <c r="O8" s="68" t="n">
        <f aca="false">SUM('Month by Month'!AK23:AM23)</f>
        <v>661500</v>
      </c>
    </row>
    <row r="9" customFormat="false" ht="21" hidden="false" customHeight="true" outlineLevel="0" collapsed="false">
      <c r="A9" s="46"/>
      <c r="B9" s="46"/>
      <c r="C9" s="53" t="s">
        <v>95</v>
      </c>
      <c r="D9" s="54" t="n">
        <f aca="false">SUM('Month by Month'!D24:F24)</f>
        <v>0</v>
      </c>
      <c r="E9" s="54" t="n">
        <f aca="false">SUM('Month by Month'!G24:I24)</f>
        <v>130554</v>
      </c>
      <c r="F9" s="54" t="n">
        <f aca="false">SUM('Month by Month'!J24:L24)</f>
        <v>395198.5635</v>
      </c>
      <c r="G9" s="54" t="n">
        <f aca="false">SUM('Month by Month'!M24:O24)</f>
        <v>645900.6037</v>
      </c>
      <c r="H9" s="54" t="n">
        <f aca="false">SUM('Month by Month'!P24:R24)</f>
        <v>896836.192399999</v>
      </c>
      <c r="I9" s="54" t="n">
        <f aca="false">SUM('Month by Month'!S24:U24)</f>
        <v>1249787.667</v>
      </c>
      <c r="J9" s="54" t="n">
        <f aca="false">SUM('Month by Month'!V24:X24)</f>
        <v>1705129.1396</v>
      </c>
      <c r="K9" s="54" t="n">
        <f aca="false">SUM('Month by Month'!Y24:AA24)</f>
        <v>2254680.6063</v>
      </c>
      <c r="L9" s="54" t="n">
        <f aca="false">SUM('Month by Month'!AB24:AD24)</f>
        <v>3037652.5061</v>
      </c>
      <c r="M9" s="68" t="n">
        <f aca="false">SUM('Month by Month'!AE24:AG24)</f>
        <v>3597757.1781</v>
      </c>
      <c r="N9" s="68" t="n">
        <f aca="false">SUM('Month by Month'!AH24:AJ24)</f>
        <v>3899542.5</v>
      </c>
      <c r="O9" s="68" t="n">
        <f aca="false">SUM('Month by Month'!AK24:AM24)</f>
        <v>3969000</v>
      </c>
    </row>
    <row r="10" customFormat="false" ht="21" hidden="false" customHeight="true" outlineLevel="0" collapsed="false">
      <c r="A10" s="46"/>
      <c r="B10" s="46"/>
      <c r="C10" s="53" t="s">
        <v>96</v>
      </c>
      <c r="D10" s="54" t="n">
        <f aca="false">SUM('Month by Month'!D25:F25)</f>
        <v>0</v>
      </c>
      <c r="E10" s="54" t="n">
        <f aca="false">SUM('Month by Month'!G25:I25)</f>
        <v>38728.8</v>
      </c>
      <c r="F10" s="54" t="n">
        <f aca="false">SUM('Month by Month'!J25:L25)</f>
        <v>114532.6518</v>
      </c>
      <c r="G10" s="54" t="n">
        <f aca="false">SUM('Month by Month'!M25:O25)</f>
        <v>182551.2016</v>
      </c>
      <c r="H10" s="54" t="n">
        <f aca="false">SUM('Month by Month'!P25:R25)</f>
        <v>247292.2515</v>
      </c>
      <c r="I10" s="54" t="n">
        <f aca="false">SUM('Month by Month'!S25:U25)</f>
        <v>341429.3588</v>
      </c>
      <c r="J10" s="54" t="n">
        <f aca="false">SUM('Month by Month'!V25:X25)</f>
        <v>461935.5445</v>
      </c>
      <c r="K10" s="54" t="n">
        <f aca="false">SUM('Month by Month'!Y25:AA25)</f>
        <v>578635.417300001</v>
      </c>
      <c r="L10" s="54" t="n">
        <f aca="false">SUM('Month by Month'!AB25:AD25)</f>
        <v>736950.9603</v>
      </c>
      <c r="M10" s="68" t="n">
        <f aca="false">SUM('Month by Month'!AE25:AG25)</f>
        <v>854586.916400001</v>
      </c>
      <c r="N10" s="68" t="n">
        <f aca="false">SUM('Month by Month'!AH25:AJ25)</f>
        <v>962081.935500001</v>
      </c>
      <c r="O10" s="68" t="n">
        <f aca="false">SUM('Month by Month'!AK25:AM25)</f>
        <v>1060745.6751</v>
      </c>
    </row>
    <row r="11" customFormat="false" ht="21" hidden="false" customHeight="true" outlineLevel="0" collapsed="false">
      <c r="A11" s="46"/>
      <c r="B11" s="46"/>
      <c r="C11" s="57" t="s">
        <v>97</v>
      </c>
      <c r="D11" s="58" t="n">
        <f aca="false">SUM('Month by Month'!D27:F27)</f>
        <v>0</v>
      </c>
      <c r="E11" s="58" t="n">
        <f aca="false">SUM('Month by Month'!G27:I27)</f>
        <v>218657.8</v>
      </c>
      <c r="F11" s="58" t="n">
        <f aca="false">SUM('Month by Month'!J27:L27)</f>
        <v>754720.3559</v>
      </c>
      <c r="G11" s="58" t="n">
        <f aca="false">SUM('Month by Month'!M27:O27)</f>
        <v>1252436.8698</v>
      </c>
      <c r="H11" s="58" t="n">
        <f aca="false">SUM('Month by Month'!P27:R27)</f>
        <v>1741599.6405</v>
      </c>
      <c r="I11" s="58" t="n">
        <f aca="false">SUM('Month by Month'!S27:U27)</f>
        <v>2221217.0258</v>
      </c>
      <c r="J11" s="58" t="n">
        <f aca="false">SUM('Month by Month'!V27:X27)</f>
        <v>2797064.6841</v>
      </c>
      <c r="K11" s="58" t="n">
        <f aca="false">SUM('Month by Month'!Y27:AA27)</f>
        <v>3463316.0236</v>
      </c>
      <c r="L11" s="58" t="n">
        <f aca="false">SUM('Month by Month'!AB27:AD27)</f>
        <v>4436103.4664</v>
      </c>
      <c r="M11" s="69" t="n">
        <f aca="false">SUM('Month by Month'!AE27:AG27)</f>
        <v>5113844.0945</v>
      </c>
      <c r="N11" s="69" t="n">
        <f aca="false">SUM('Month by Month'!AH27:AJ27)</f>
        <v>5523124.4355</v>
      </c>
      <c r="O11" s="69" t="n">
        <f aca="false">SUM('Month by Month'!AK27:AM27)</f>
        <v>5691245.6751</v>
      </c>
    </row>
    <row r="12" customFormat="false" ht="21" hidden="false" customHeight="true" outlineLevel="0" collapsed="false">
      <c r="A12" s="46"/>
      <c r="B12" s="46"/>
      <c r="C12" s="51" t="s">
        <v>98</v>
      </c>
      <c r="D12" s="54" t="n">
        <f aca="false">SUM('Month by Month'!D29:F29)</f>
        <v>0</v>
      </c>
      <c r="E12" s="54" t="n">
        <f aca="false">SUM('Month by Month'!G29:I29)</f>
        <v>6559.734</v>
      </c>
      <c r="F12" s="54" t="n">
        <f aca="false">SUM('Month by Month'!J29:L29)</f>
        <v>22641.610677</v>
      </c>
      <c r="G12" s="54" t="n">
        <f aca="false">SUM('Month by Month'!M29:O29)</f>
        <v>37573.106094</v>
      </c>
      <c r="H12" s="54" t="n">
        <f aca="false">SUM('Month by Month'!P29:R29)</f>
        <v>52247.989215</v>
      </c>
      <c r="I12" s="54" t="n">
        <f aca="false">SUM('Month by Month'!S29:U29)</f>
        <v>66636.510774</v>
      </c>
      <c r="J12" s="54" t="n">
        <f aca="false">SUM('Month by Month'!V29:X29)</f>
        <v>83911.9405229999</v>
      </c>
      <c r="K12" s="54" t="n">
        <f aca="false">SUM('Month by Month'!Y29:AA29)</f>
        <v>103899.480708</v>
      </c>
      <c r="L12" s="54" t="n">
        <f aca="false">SUM('Month by Month'!AB29:AD29)</f>
        <v>133083.103992</v>
      </c>
      <c r="M12" s="68" t="n">
        <f aca="false">SUM('Month by Month'!AE29:AG29)</f>
        <v>153415.322835</v>
      </c>
      <c r="N12" s="68" t="n">
        <f aca="false">SUM('Month by Month'!AH29:AJ29)</f>
        <v>165693.733065</v>
      </c>
      <c r="O12" s="68" t="n">
        <f aca="false">SUM('Month by Month'!AK29:AM29)</f>
        <v>170737.370253</v>
      </c>
    </row>
    <row r="13" customFormat="false" ht="21" hidden="false" customHeight="true" outlineLevel="0" collapsed="false">
      <c r="A13" s="46"/>
      <c r="B13" s="46"/>
      <c r="C13" s="51" t="s">
        <v>99</v>
      </c>
      <c r="D13" s="54" t="n">
        <f aca="false">SUM('Month by Month'!D31:F31)</f>
        <v>0</v>
      </c>
      <c r="E13" s="54" t="n">
        <f aca="false">SUM('Month by Month'!G31:I31)</f>
        <v>15907.35495</v>
      </c>
      <c r="F13" s="54" t="n">
        <f aca="false">SUM('Month by Month'!J31:L31)</f>
        <v>54905.905891725</v>
      </c>
      <c r="G13" s="54" t="n">
        <f aca="false">SUM('Month by Month'!M31:O31)</f>
        <v>91114.78227795</v>
      </c>
      <c r="H13" s="54" t="n">
        <f aca="false">SUM('Month by Month'!P31:R31)</f>
        <v>126701.373846375</v>
      </c>
      <c r="I13" s="54" t="n">
        <f aca="false">SUM('Month by Month'!S31:U31)</f>
        <v>161593.53862695</v>
      </c>
      <c r="J13" s="54" t="n">
        <f aca="false">SUM('Month by Month'!V31:X31)</f>
        <v>203486.455768275</v>
      </c>
      <c r="K13" s="54" t="n">
        <f aca="false">SUM('Month by Month'!Y31:AA31)</f>
        <v>251956.2407169</v>
      </c>
      <c r="L13" s="54" t="n">
        <f aca="false">SUM('Month by Month'!AB31:AD31)</f>
        <v>322726.5271806</v>
      </c>
      <c r="M13" s="68" t="n">
        <f aca="false">SUM('Month by Month'!AE31:AG31)</f>
        <v>372032.157874875</v>
      </c>
      <c r="N13" s="68" t="n">
        <f aca="false">SUM('Month by Month'!AH31:AJ31)</f>
        <v>401807.302682625</v>
      </c>
      <c r="O13" s="68" t="n">
        <f aca="false">SUM('Month by Month'!AK31:AM31)</f>
        <v>414038.122863525</v>
      </c>
    </row>
    <row r="14" customFormat="false" ht="21" hidden="false" customHeight="true" outlineLevel="0" collapsed="false">
      <c r="A14" s="46"/>
      <c r="B14" s="46"/>
      <c r="C14" s="51" t="s">
        <v>100</v>
      </c>
      <c r="D14" s="54" t="n">
        <f aca="false">SUM('Month by Month'!D32:F32)</f>
        <v>0</v>
      </c>
      <c r="E14" s="54" t="n">
        <f aca="false">SUM('Month by Month'!G32:I32)</f>
        <v>4871.414205</v>
      </c>
      <c r="F14" s="54" t="n">
        <f aca="false">SUM('Month by Month'!J32:L32)</f>
        <v>21600.671601894</v>
      </c>
      <c r="G14" s="54" t="n">
        <f aca="false">SUM('Month by Month'!M32:O32)</f>
        <v>39030.094539632</v>
      </c>
      <c r="H14" s="54" t="n">
        <f aca="false">SUM('Month by Month'!P32:R32)</f>
        <v>55716.5863752995</v>
      </c>
      <c r="I14" s="54" t="n">
        <f aca="false">SUM('Month by Month'!S32:U32)</f>
        <v>71354.6787925965</v>
      </c>
      <c r="J14" s="54" t="n">
        <f aca="false">SUM('Month by Month'!V32:X32)</f>
        <v>90939.6420144309</v>
      </c>
      <c r="K14" s="54" t="n">
        <f aca="false">SUM('Month by Month'!Y32:AA32)</f>
        <v>112139.467733592</v>
      </c>
      <c r="L14" s="54" t="n">
        <f aca="false">SUM('Month by Month'!AB32:AD32)</f>
        <v>143425.548802387</v>
      </c>
      <c r="M14" s="68" t="n">
        <f aca="false">SUM('Month by Month'!AE32:AG32)</f>
        <v>169366.935696105</v>
      </c>
      <c r="N14" s="68" t="n">
        <f aca="false">SUM('Month by Month'!AH32:AJ32)</f>
        <v>184682.204435222</v>
      </c>
      <c r="O14" s="68" t="n">
        <f aca="false">SUM('Month by Month'!AK32:AM32)</f>
        <v>192423.345141254</v>
      </c>
    </row>
    <row r="15" customFormat="false" ht="21" hidden="false" customHeight="true" outlineLevel="0" collapsed="false">
      <c r="A15" s="46"/>
      <c r="B15" s="46"/>
      <c r="C15" s="51" t="s">
        <v>101</v>
      </c>
      <c r="D15" s="54" t="n">
        <f aca="false">SUM('Month by Month'!D34:F34)</f>
        <v>1270000</v>
      </c>
      <c r="E15" s="54" t="n">
        <f aca="false">SUM('Month by Month'!G34:I34)</f>
        <v>1440000</v>
      </c>
      <c r="F15" s="54" t="n">
        <f aca="false">SUM('Month by Month'!J34:L34)</f>
        <v>1440000</v>
      </c>
      <c r="G15" s="54" t="n">
        <f aca="false">SUM('Month by Month'!M34:O34)</f>
        <v>1440000</v>
      </c>
      <c r="H15" s="54" t="n">
        <f aca="false">SUM('Month by Month'!P34:R34)</f>
        <v>1518000</v>
      </c>
      <c r="I15" s="54" t="n">
        <f aca="false">SUM('Month by Month'!S34:U34)</f>
        <v>1712400</v>
      </c>
      <c r="J15" s="54" t="n">
        <f aca="false">SUM('Month by Month'!V34:X34)</f>
        <v>1712400</v>
      </c>
      <c r="K15" s="54" t="n">
        <f aca="false">SUM('Month by Month'!Y34:AA34)</f>
        <v>1906800</v>
      </c>
      <c r="L15" s="54" t="n">
        <f aca="false">SUM('Month by Month'!AB34:AD34)</f>
        <v>2092128</v>
      </c>
      <c r="M15" s="68" t="n">
        <f aca="false">SUM('Month by Month'!AE34:AG34)</f>
        <v>2302080</v>
      </c>
      <c r="N15" s="68" t="n">
        <f aca="false">SUM('Month by Month'!AH34:AJ34)</f>
        <v>2302080</v>
      </c>
      <c r="O15" s="68" t="n">
        <f aca="false">SUM('Month by Month'!AK34:AM34)</f>
        <v>2372064</v>
      </c>
    </row>
    <row r="16" customFormat="false" ht="21" hidden="false" customHeight="true" outlineLevel="0" collapsed="false">
      <c r="A16" s="46"/>
      <c r="B16" s="46"/>
      <c r="C16" s="51" t="s">
        <v>102</v>
      </c>
      <c r="D16" s="54" t="n">
        <f aca="false">SUM('Month by Month'!D35:F35)</f>
        <v>123000</v>
      </c>
      <c r="E16" s="54" t="n">
        <f aca="false">SUM('Month by Month'!G35:I35)</f>
        <v>144000</v>
      </c>
      <c r="F16" s="54" t="n">
        <f aca="false">SUM('Month by Month'!J35:L35)</f>
        <v>144000</v>
      </c>
      <c r="G16" s="54" t="n">
        <f aca="false">SUM('Month by Month'!M35:O35)</f>
        <v>144000</v>
      </c>
      <c r="H16" s="54" t="n">
        <f aca="false">SUM('Month by Month'!P35:R35)</f>
        <v>151800</v>
      </c>
      <c r="I16" s="54" t="n">
        <f aca="false">SUM('Month by Month'!S35:U35)</f>
        <v>171240</v>
      </c>
      <c r="J16" s="54" t="n">
        <f aca="false">SUM('Month by Month'!V35:X35)</f>
        <v>171240</v>
      </c>
      <c r="K16" s="54" t="n">
        <f aca="false">SUM('Month by Month'!Y35:AA35)</f>
        <v>190680</v>
      </c>
      <c r="L16" s="54" t="n">
        <f aca="false">SUM('Month by Month'!AB35:AD35)</f>
        <v>209212.8</v>
      </c>
      <c r="M16" s="68" t="n">
        <f aca="false">SUM('Month by Month'!AE35:AG35)</f>
        <v>230208</v>
      </c>
      <c r="N16" s="68" t="n">
        <f aca="false">SUM('Month by Month'!AH35:AJ35)</f>
        <v>230208</v>
      </c>
      <c r="O16" s="68" t="n">
        <f aca="false">SUM('Month by Month'!AK35:AM35)</f>
        <v>237206.4</v>
      </c>
    </row>
    <row r="17" customFormat="false" ht="21" hidden="false" customHeight="true" outlineLevel="0" collapsed="false">
      <c r="A17" s="46"/>
      <c r="B17" s="46"/>
      <c r="C17" s="51" t="s">
        <v>103</v>
      </c>
      <c r="D17" s="54" t="n">
        <f aca="false">SUM('Month by Month'!D43:F43)</f>
        <v>2113000</v>
      </c>
      <c r="E17" s="54" t="n">
        <f aca="false">SUM('Month by Month'!G43:I43)</f>
        <v>2329000</v>
      </c>
      <c r="F17" s="54" t="n">
        <f aca="false">SUM('Month by Month'!J43:L43)</f>
        <v>2334000</v>
      </c>
      <c r="G17" s="54" t="n">
        <f aca="false">SUM('Month by Month'!M43:O43)</f>
        <v>2334000</v>
      </c>
      <c r="H17" s="54" t="n">
        <f aca="false">SUM('Month by Month'!P43:R43)</f>
        <v>2419800</v>
      </c>
      <c r="I17" s="54" t="n">
        <f aca="false">SUM('Month by Month'!S43:U43)</f>
        <v>2633640</v>
      </c>
      <c r="J17" s="54" t="n">
        <f aca="false">SUM('Month by Month'!V43:X43)</f>
        <v>2633640</v>
      </c>
      <c r="K17" s="54" t="n">
        <f aca="false">SUM('Month by Month'!Y43:AA43)</f>
        <v>2847480</v>
      </c>
      <c r="L17" s="54" t="n">
        <f aca="false">SUM('Month by Month'!AB43:AD43)</f>
        <v>3051340.8</v>
      </c>
      <c r="M17" s="68" t="n">
        <f aca="false">SUM('Month by Month'!AE43:AG43)</f>
        <v>3282288</v>
      </c>
      <c r="N17" s="68" t="n">
        <f aca="false">SUM('Month by Month'!AH43:AJ43)</f>
        <v>3282288</v>
      </c>
      <c r="O17" s="68" t="n">
        <f aca="false">SUM('Month by Month'!AK43:AM43)</f>
        <v>3359270.4</v>
      </c>
    </row>
    <row r="18" customFormat="false" ht="21" hidden="false" customHeight="true" outlineLevel="0" collapsed="false">
      <c r="A18" s="46"/>
      <c r="B18" s="46"/>
      <c r="C18" s="51" t="s">
        <v>104</v>
      </c>
      <c r="D18" s="54" t="n">
        <f aca="false">SUM('Month by Month'!D44:F44)</f>
        <v>105650</v>
      </c>
      <c r="E18" s="54" t="n">
        <f aca="false">SUM('Month by Month'!G44:I44)</f>
        <v>116450</v>
      </c>
      <c r="F18" s="54" t="n">
        <f aca="false">SUM('Month by Month'!J44:L44)</f>
        <v>116700</v>
      </c>
      <c r="G18" s="54" t="n">
        <f aca="false">SUM('Month by Month'!M44:O44)</f>
        <v>116700</v>
      </c>
      <c r="H18" s="54" t="n">
        <f aca="false">SUM('Month by Month'!P44:R44)</f>
        <v>120990</v>
      </c>
      <c r="I18" s="54" t="n">
        <f aca="false">SUM('Month by Month'!S44:U44)</f>
        <v>131682</v>
      </c>
      <c r="J18" s="54" t="n">
        <f aca="false">SUM('Month by Month'!V44:X44)</f>
        <v>131682</v>
      </c>
      <c r="K18" s="54" t="n">
        <f aca="false">SUM('Month by Month'!Y44:AA44)</f>
        <v>142374</v>
      </c>
      <c r="L18" s="54" t="n">
        <f aca="false">SUM('Month by Month'!AB44:AD44)</f>
        <v>152567.04</v>
      </c>
      <c r="M18" s="68" t="n">
        <f aca="false">SUM('Month by Month'!AE44:AG44)</f>
        <v>164114.4</v>
      </c>
      <c r="N18" s="68" t="n">
        <f aca="false">SUM('Month by Month'!AH44:AJ44)</f>
        <v>164114.4</v>
      </c>
      <c r="O18" s="68" t="n">
        <f aca="false">SUM('Month by Month'!AK44:AM44)</f>
        <v>167963.52</v>
      </c>
    </row>
    <row r="19" customFormat="false" ht="21" hidden="false" customHeight="true" outlineLevel="0" collapsed="false">
      <c r="A19" s="46"/>
      <c r="B19" s="46"/>
      <c r="C19" s="51" t="s">
        <v>105</v>
      </c>
      <c r="D19" s="54" t="n">
        <f aca="false">SUM('Month by Month'!D47:F47)</f>
        <v>1246176.4706</v>
      </c>
      <c r="E19" s="54" t="n">
        <f aca="false">SUM('Month by Month'!G47:I47)</f>
        <v>790000</v>
      </c>
      <c r="F19" s="54" t="n">
        <f aca="false">SUM('Month by Month'!J47:L47)</f>
        <v>690000</v>
      </c>
      <c r="G19" s="54" t="n">
        <f aca="false">SUM('Month by Month'!M47:O47)</f>
        <v>660000</v>
      </c>
      <c r="H19" s="54" t="n">
        <f aca="false">SUM('Month by Month'!P47:R47)</f>
        <v>600000</v>
      </c>
      <c r="I19" s="54" t="n">
        <f aca="false">SUM('Month by Month'!S47:U47)</f>
        <v>600000</v>
      </c>
      <c r="J19" s="54" t="n">
        <f aca="false">SUM('Month by Month'!V47:X47)</f>
        <v>600000</v>
      </c>
      <c r="K19" s="54" t="n">
        <f aca="false">SUM('Month by Month'!Y47:AA47)</f>
        <v>600000</v>
      </c>
      <c r="L19" s="54" t="n">
        <f aca="false">SUM('Month by Month'!AB47:AD47)</f>
        <v>600000</v>
      </c>
      <c r="M19" s="68" t="n">
        <f aca="false">SUM('Month by Month'!AE47:AG47)</f>
        <v>600000</v>
      </c>
      <c r="N19" s="68" t="n">
        <f aca="false">SUM('Month by Month'!AH47:AJ47)</f>
        <v>600000</v>
      </c>
      <c r="O19" s="68" t="n">
        <f aca="false">SUM('Month by Month'!AK47:AM47)</f>
        <v>600000</v>
      </c>
    </row>
    <row r="20" customFormat="false" ht="21" hidden="false" customHeight="true" outlineLevel="0" collapsed="false">
      <c r="A20" s="46"/>
      <c r="B20" s="46"/>
      <c r="C20" s="51" t="s">
        <v>106</v>
      </c>
      <c r="D20" s="54" t="n">
        <f aca="false">SUM('Month by Month'!D48:F48)</f>
        <v>185000</v>
      </c>
      <c r="E20" s="54" t="n">
        <f aca="false">SUM('Month by Month'!G48:I48)</f>
        <v>75000</v>
      </c>
      <c r="F20" s="54" t="n">
        <f aca="false">SUM('Month by Month'!J48:L48)</f>
        <v>75000</v>
      </c>
      <c r="G20" s="54" t="n">
        <f aca="false">SUM('Month by Month'!M48:O48)</f>
        <v>75000</v>
      </c>
      <c r="H20" s="54" t="n">
        <f aca="false">SUM('Month by Month'!P48:R48)</f>
        <v>75000</v>
      </c>
      <c r="I20" s="54" t="n">
        <f aca="false">SUM('Month by Month'!S48:U48)</f>
        <v>75000</v>
      </c>
      <c r="J20" s="54" t="n">
        <f aca="false">SUM('Month by Month'!V48:X48)</f>
        <v>75000</v>
      </c>
      <c r="K20" s="54" t="n">
        <f aca="false">SUM('Month by Month'!Y48:AA48)</f>
        <v>75000</v>
      </c>
      <c r="L20" s="54" t="n">
        <f aca="false">SUM('Month by Month'!AB48:AD48)</f>
        <v>75000</v>
      </c>
      <c r="M20" s="68" t="n">
        <f aca="false">SUM('Month by Month'!AE48:AG48)</f>
        <v>75000</v>
      </c>
      <c r="N20" s="68" t="n">
        <f aca="false">SUM('Month by Month'!AH48:AJ48)</f>
        <v>75000</v>
      </c>
      <c r="O20" s="68" t="n">
        <f aca="false">SUM('Month by Month'!AK48:AM48)</f>
        <v>75000</v>
      </c>
    </row>
    <row r="21" customFormat="false" ht="21" hidden="false" customHeight="true" outlineLevel="0" collapsed="false">
      <c r="A21" s="46"/>
      <c r="B21" s="46"/>
      <c r="C21" s="51" t="s">
        <v>107</v>
      </c>
      <c r="D21" s="54" t="n">
        <f aca="false">SUM('Month by Month'!D49:F49)</f>
        <v>600000</v>
      </c>
      <c r="E21" s="54" t="n">
        <f aca="false">SUM('Month by Month'!G49:I49)</f>
        <v>160000</v>
      </c>
      <c r="F21" s="54" t="n">
        <f aca="false">SUM('Month by Month'!J49:L49)</f>
        <v>0</v>
      </c>
      <c r="G21" s="54" t="n">
        <f aca="false">SUM('Month by Month'!M49:O49)</f>
        <v>0</v>
      </c>
      <c r="H21" s="54" t="n">
        <f aca="false">SUM('Month by Month'!P49:R49)</f>
        <v>0</v>
      </c>
      <c r="I21" s="54" t="n">
        <f aca="false">SUM('Month by Month'!S49:U49)</f>
        <v>20000</v>
      </c>
      <c r="J21" s="54" t="n">
        <f aca="false">SUM('Month by Month'!V49:X49)</f>
        <v>0</v>
      </c>
      <c r="K21" s="54" t="n">
        <f aca="false">SUM('Month by Month'!Y49:AA49)</f>
        <v>20000</v>
      </c>
      <c r="L21" s="54" t="n">
        <f aca="false">SUM('Month by Month'!AB49:AD49)</f>
        <v>20000</v>
      </c>
      <c r="M21" s="68" t="n">
        <f aca="false">SUM('Month by Month'!AE49:AG49)</f>
        <v>10000</v>
      </c>
      <c r="N21" s="68" t="n">
        <f aca="false">SUM('Month by Month'!AH49:AJ49)</f>
        <v>0</v>
      </c>
      <c r="O21" s="68" t="n">
        <f aca="false">SUM('Month by Month'!AK49:AM49)</f>
        <v>20000</v>
      </c>
    </row>
    <row r="22" customFormat="false" ht="21" hidden="false" customHeight="true" outlineLevel="0" collapsed="false">
      <c r="A22" s="46"/>
      <c r="B22" s="46"/>
      <c r="C22" s="59" t="s">
        <v>108</v>
      </c>
      <c r="D22" s="58" t="n">
        <f aca="false">SUM('Month by Month'!D50:F50)</f>
        <v>4249826.4706</v>
      </c>
      <c r="E22" s="58" t="n">
        <f aca="false">SUM('Month by Month'!G50:I50)</f>
        <v>3470450</v>
      </c>
      <c r="F22" s="58" t="n">
        <f aca="false">SUM('Month by Month'!J50:L50)</f>
        <v>3215700</v>
      </c>
      <c r="G22" s="58" t="n">
        <f aca="false">SUM('Month by Month'!M50:O50)</f>
        <v>3185700</v>
      </c>
      <c r="H22" s="58" t="n">
        <f aca="false">SUM('Month by Month'!P50:R50)</f>
        <v>3215790</v>
      </c>
      <c r="I22" s="58" t="n">
        <f aca="false">SUM('Month by Month'!S50:U50)</f>
        <v>3460322</v>
      </c>
      <c r="J22" s="58" t="n">
        <f aca="false">SUM('Month by Month'!V50:X50)</f>
        <v>3440322</v>
      </c>
      <c r="K22" s="58" t="n">
        <f aca="false">SUM('Month by Month'!Y50:AA50)</f>
        <v>3684854</v>
      </c>
      <c r="L22" s="58" t="n">
        <f aca="false">SUM('Month by Month'!AB50:AD50)</f>
        <v>3898907.84</v>
      </c>
      <c r="M22" s="69" t="n">
        <f aca="false">SUM('Month by Month'!AE50:AG50)</f>
        <v>4131402.4</v>
      </c>
      <c r="N22" s="69" t="n">
        <f aca="false">SUM('Month by Month'!AH50:AJ50)</f>
        <v>4121402.4</v>
      </c>
      <c r="O22" s="69" t="n">
        <f aca="false">SUM('Month by Month'!AK50:AM50)</f>
        <v>4222233.92</v>
      </c>
    </row>
    <row r="23" customFormat="false" ht="21" hidden="false" customHeight="true" outlineLevel="0" collapsed="false">
      <c r="A23" s="46"/>
      <c r="B23" s="46"/>
      <c r="C23" s="60" t="s">
        <v>109</v>
      </c>
      <c r="D23" s="54" t="n">
        <f aca="false">SUM('Month by Month'!D52:F52)</f>
        <v>-4249826.4706</v>
      </c>
      <c r="E23" s="54" t="n">
        <f aca="false">SUM('Month by Month'!G52:I52)</f>
        <v>-3279130.703155</v>
      </c>
      <c r="F23" s="54" t="n">
        <f aca="false">SUM('Month by Month'!J52:L52)</f>
        <v>-2560127.83227062</v>
      </c>
      <c r="G23" s="54" t="n">
        <f aca="false">SUM('Month by Month'!M52:O52)</f>
        <v>-2100981.11311158</v>
      </c>
      <c r="H23" s="54" t="n">
        <f aca="false">SUM('Month by Month'!P52:R52)</f>
        <v>-1708856.30893668</v>
      </c>
      <c r="I23" s="54" t="n">
        <f aca="false">SUM('Month by Month'!S52:U52)</f>
        <v>-1538689.70239355</v>
      </c>
      <c r="J23" s="54" t="n">
        <f aca="false">SUM('Month by Month'!V52:X52)</f>
        <v>-1021595.35420571</v>
      </c>
      <c r="K23" s="54" t="n">
        <f aca="false">SUM('Month by Month'!Y52:AA52)</f>
        <v>-689533.165558492</v>
      </c>
      <c r="L23" s="54" t="n">
        <f aca="false">SUM('Month by Month'!AB52:AD52)</f>
        <v>-62039.5535749882</v>
      </c>
      <c r="M23" s="68" t="n">
        <f aca="false">SUM('Month by Month'!AE52:AG52)</f>
        <v>287627.278094019</v>
      </c>
      <c r="N23" s="68" t="n">
        <f aca="false">SUM('Month by Month'!AH52:AJ52)</f>
        <v>649538.795317155</v>
      </c>
      <c r="O23" s="68" t="n">
        <f aca="false">SUM('Month by Month'!AK52:AM52)</f>
        <v>691812.916842219</v>
      </c>
    </row>
    <row r="24" customFormat="false" ht="21" hidden="false" customHeight="true" outlineLevel="0" collapsed="false">
      <c r="A24" s="46"/>
      <c r="B24" s="46"/>
      <c r="C24" s="60" t="s">
        <v>110</v>
      </c>
      <c r="D24" s="54" t="n">
        <f aca="false">SUM('Month by Month'!D55:F55)</f>
        <v>33055.5555555556</v>
      </c>
      <c r="E24" s="54" t="n">
        <f aca="false">SUM('Month by Month'!G55:I55)</f>
        <v>37916.6666666667</v>
      </c>
      <c r="F24" s="54" t="n">
        <f aca="false">SUM('Month by Month'!J55:L55)</f>
        <v>37916.6666666667</v>
      </c>
      <c r="G24" s="54" t="n">
        <f aca="false">SUM('Month by Month'!M55:O55)</f>
        <v>37916.6666666667</v>
      </c>
      <c r="H24" s="54" t="n">
        <f aca="false">SUM('Month by Month'!P55:R55)</f>
        <v>37916.6666666667</v>
      </c>
      <c r="I24" s="54" t="n">
        <f aca="false">SUM('Month by Month'!S55:U55)</f>
        <v>43750</v>
      </c>
      <c r="J24" s="54" t="n">
        <f aca="false">SUM('Month by Month'!V55:X55)</f>
        <v>43750</v>
      </c>
      <c r="K24" s="54" t="n">
        <f aca="false">SUM('Month by Month'!Y55:AA55)</f>
        <v>49583.3333333333</v>
      </c>
      <c r="L24" s="54" t="n">
        <f aca="false">SUM('Month by Month'!AB55:AD55)</f>
        <v>51527.7777777778</v>
      </c>
      <c r="M24" s="68" t="n">
        <f aca="false">SUM('Month by Month'!AE55:AG55)</f>
        <v>58333.3333333333</v>
      </c>
      <c r="N24" s="68" t="n">
        <f aca="false">SUM('Month by Month'!AH55:AJ55)</f>
        <v>58333.3333333333</v>
      </c>
      <c r="O24" s="68" t="n">
        <f aca="false">SUM('Month by Month'!AK55:AM55)</f>
        <v>60277.7777777778</v>
      </c>
    </row>
    <row r="25" customFormat="false" ht="21" hidden="false" customHeight="true" outlineLevel="0" collapsed="false">
      <c r="A25" s="46"/>
      <c r="B25" s="46"/>
      <c r="C25" s="60" t="s">
        <v>111</v>
      </c>
      <c r="D25" s="54" t="n">
        <f aca="false">SUM('Month by Month'!D56:F56)</f>
        <v>-4282882.02615556</v>
      </c>
      <c r="E25" s="54" t="n">
        <f aca="false">SUM('Month by Month'!G56:I56)</f>
        <v>-3317047.36982167</v>
      </c>
      <c r="F25" s="54" t="n">
        <f aca="false">SUM('Month by Month'!J56:L56)</f>
        <v>-2598044.49893729</v>
      </c>
      <c r="G25" s="54" t="n">
        <f aca="false">SUM('Month by Month'!M56:O56)</f>
        <v>-2138897.77977825</v>
      </c>
      <c r="H25" s="54" t="n">
        <f aca="false">SUM('Month by Month'!P56:R56)</f>
        <v>-1746772.97560334</v>
      </c>
      <c r="I25" s="54" t="n">
        <f aca="false">SUM('Month by Month'!S56:U56)</f>
        <v>-1582439.70239355</v>
      </c>
      <c r="J25" s="54" t="n">
        <f aca="false">SUM('Month by Month'!V56:X56)</f>
        <v>-1065345.35420571</v>
      </c>
      <c r="K25" s="54" t="n">
        <f aca="false">SUM('Month by Month'!Y56:AA56)</f>
        <v>-739116.498891825</v>
      </c>
      <c r="L25" s="54" t="n">
        <f aca="false">SUM('Month by Month'!AB56:AD56)</f>
        <v>-113567.331352766</v>
      </c>
      <c r="M25" s="68" t="n">
        <f aca="false">SUM('Month by Month'!AE56:AG56)</f>
        <v>229293.944760685</v>
      </c>
      <c r="N25" s="68" t="n">
        <f aca="false">SUM('Month by Month'!AH56:AJ56)</f>
        <v>591205.461983821</v>
      </c>
      <c r="O25" s="68" t="n">
        <f aca="false">SUM('Month by Month'!AK56:AM56)</f>
        <v>631535.139064441</v>
      </c>
    </row>
    <row r="26" customFormat="false" ht="21" hidden="false" customHeight="true" outlineLevel="0" collapsed="false">
      <c r="A26" s="46"/>
      <c r="B26" s="46"/>
      <c r="C26" s="60" t="s">
        <v>112</v>
      </c>
      <c r="D26" s="54" t="n">
        <f aca="false">SUM('Month by Month'!D58:F58)</f>
        <v>0</v>
      </c>
      <c r="E26" s="54" t="n">
        <f aca="false">SUM('Month by Month'!G58:I58)</f>
        <v>0</v>
      </c>
      <c r="F26" s="54" t="n">
        <f aca="false">SUM('Month by Month'!J58:L58)</f>
        <v>0</v>
      </c>
      <c r="G26" s="54" t="n">
        <f aca="false">SUM('Month by Month'!M58:O58)</f>
        <v>0</v>
      </c>
      <c r="H26" s="54" t="n">
        <f aca="false">SUM('Month by Month'!P58:R58)</f>
        <v>0</v>
      </c>
      <c r="I26" s="54" t="n">
        <f aca="false">SUM('Month by Month'!S58:U58)</f>
        <v>0</v>
      </c>
      <c r="J26" s="54" t="n">
        <f aca="false">SUM('Month by Month'!V58:X58)</f>
        <v>0</v>
      </c>
      <c r="K26" s="54" t="n">
        <f aca="false">SUM('Month by Month'!Y58:AA58)</f>
        <v>0</v>
      </c>
      <c r="L26" s="54" t="n">
        <f aca="false">SUM('Month by Month'!AB58:AD58)</f>
        <v>0</v>
      </c>
      <c r="M26" s="68" t="n">
        <f aca="false">SUM('Month by Month'!AE58:AG58)</f>
        <v>0</v>
      </c>
      <c r="N26" s="68" t="n">
        <f aca="false">SUM('Month by Month'!AH58:AJ58)</f>
        <v>0</v>
      </c>
      <c r="O26" s="68" t="n">
        <f aca="false">SUM('Month by Month'!AK58:AM58)</f>
        <v>0</v>
      </c>
    </row>
    <row r="27" customFormat="false" ht="21" hidden="false" customHeight="true" outlineLevel="0" collapsed="false">
      <c r="A27" s="46"/>
      <c r="B27" s="46"/>
      <c r="C27" s="61" t="s">
        <v>113</v>
      </c>
      <c r="D27" s="58" t="n">
        <f aca="false">SUM('Month by Month'!D59:F59)</f>
        <v>-4282882.02615556</v>
      </c>
      <c r="E27" s="58" t="n">
        <f aca="false">SUM('Month by Month'!G59:I59)</f>
        <v>-3317047.36982167</v>
      </c>
      <c r="F27" s="58" t="n">
        <f aca="false">SUM('Month by Month'!J59:L59)</f>
        <v>-2598044.49893729</v>
      </c>
      <c r="G27" s="58" t="n">
        <f aca="false">SUM('Month by Month'!M59:O59)</f>
        <v>-2138897.77977825</v>
      </c>
      <c r="H27" s="58" t="n">
        <f aca="false">SUM('Month by Month'!P59:R59)</f>
        <v>-1746772.97560334</v>
      </c>
      <c r="I27" s="58" t="n">
        <f aca="false">SUM('Month by Month'!S59:U59)</f>
        <v>-1582439.70239355</v>
      </c>
      <c r="J27" s="58" t="n">
        <f aca="false">SUM('Month by Month'!V59:X59)</f>
        <v>-1065345.35420571</v>
      </c>
      <c r="K27" s="58" t="n">
        <f aca="false">SUM('Month by Month'!Y59:AA59)</f>
        <v>-739116.498891825</v>
      </c>
      <c r="L27" s="58" t="n">
        <f aca="false">SUM('Month by Month'!AB59:AD59)</f>
        <v>-113567.331352766</v>
      </c>
      <c r="M27" s="69" t="n">
        <f aca="false">SUM('Month by Month'!AE59:AG59)</f>
        <v>229293.944760685</v>
      </c>
      <c r="N27" s="69" t="n">
        <f aca="false">SUM('Month by Month'!AH59:AJ59)</f>
        <v>591205.461983821</v>
      </c>
      <c r="O27" s="69" t="n">
        <f aca="false">SUM('Month by Month'!AK59:AM59)</f>
        <v>631535.139064441</v>
      </c>
    </row>
    <row r="28" customFormat="false" ht="21" hidden="false" customHeight="true" outlineLevel="0" collapsed="false">
      <c r="A28" s="46"/>
      <c r="B28" s="46"/>
      <c r="C28" s="62" t="s">
        <v>114</v>
      </c>
      <c r="D28" s="54" t="n">
        <f aca="false">SUM('Month by Month'!D61:F61)</f>
        <v>0</v>
      </c>
      <c r="E28" s="54" t="n">
        <f aca="false">SUM('Month by Month'!G61:I61)</f>
        <v>139183.263</v>
      </c>
      <c r="F28" s="54" t="n">
        <f aca="false">SUM('Month by Month'!J61:L61)</f>
        <v>617162.0457684</v>
      </c>
      <c r="G28" s="54" t="n">
        <f aca="false">SUM('Month by Month'!M61:O61)</f>
        <v>1115145.5582752</v>
      </c>
      <c r="H28" s="54" t="n">
        <f aca="false">SUM('Month by Month'!P61:R61)</f>
        <v>1591902.4678657</v>
      </c>
      <c r="I28" s="54" t="n">
        <f aca="false">SUM('Month by Month'!S61:U61)</f>
        <v>2038705.1083599</v>
      </c>
      <c r="J28" s="54" t="n">
        <f aca="false">SUM('Month by Month'!V61:X61)</f>
        <v>2598275.4861266</v>
      </c>
      <c r="K28" s="54" t="n">
        <f aca="false">SUM('Month by Month'!Y61:AA61)</f>
        <v>3203984.79238835</v>
      </c>
      <c r="L28" s="54" t="n">
        <f aca="false">SUM('Month by Month'!AB61:AD61)</f>
        <v>4097872.82292535</v>
      </c>
      <c r="M28" s="68" t="n">
        <f aca="false">SUM('Month by Month'!AE61:AG61)</f>
        <v>4839055.305603</v>
      </c>
      <c r="N28" s="68" t="n">
        <f aca="false">SUM('Month by Month'!AH61:AJ61)</f>
        <v>5276634.4124349</v>
      </c>
      <c r="O28" s="68" t="n">
        <f aca="false">SUM('Month by Month'!AK61:AM61)</f>
        <v>5497809.8611787</v>
      </c>
    </row>
    <row r="29" customFormat="false" ht="21" hidden="false" customHeight="true" outlineLevel="0" collapsed="false">
      <c r="A29" s="46"/>
      <c r="B29" s="46"/>
      <c r="C29" s="62" t="s">
        <v>115</v>
      </c>
      <c r="D29" s="54" t="n">
        <f aca="false">SUM('Month by Month'!D62:F62)</f>
        <v>0</v>
      </c>
      <c r="E29" s="54" t="n">
        <f aca="false">SUM('Month by Month'!G62:I62)</f>
        <v>10438.744725</v>
      </c>
      <c r="F29" s="54" t="n">
        <f aca="false">SUM('Month by Month'!J62:L62)</f>
        <v>46287.15343263</v>
      </c>
      <c r="G29" s="54" t="n">
        <f aca="false">SUM('Month by Month'!M62:O62)</f>
        <v>83635.91687064</v>
      </c>
      <c r="H29" s="54" t="n">
        <f aca="false">SUM('Month by Month'!P62:R62)</f>
        <v>119392.685089927</v>
      </c>
      <c r="I29" s="54" t="n">
        <f aca="false">SUM('Month by Month'!S62:U62)</f>
        <v>152902.883126993</v>
      </c>
      <c r="J29" s="54" t="n">
        <f aca="false">SUM('Month by Month'!V62:X62)</f>
        <v>194870.661459495</v>
      </c>
      <c r="K29" s="54" t="n">
        <f aca="false">SUM('Month by Month'!Y62:AA62)</f>
        <v>240298.859429126</v>
      </c>
      <c r="L29" s="54" t="n">
        <f aca="false">SUM('Month by Month'!AB62:AD62)</f>
        <v>307340.461719401</v>
      </c>
      <c r="M29" s="68" t="n">
        <f aca="false">SUM('Month by Month'!AE62:AG62)</f>
        <v>362929.147920225</v>
      </c>
      <c r="N29" s="68" t="n">
        <f aca="false">SUM('Month by Month'!AH62:AJ62)</f>
        <v>395747.580932618</v>
      </c>
      <c r="O29" s="68" t="n">
        <f aca="false">SUM('Month by Month'!AK62:AM62)</f>
        <v>412335.739588402</v>
      </c>
    </row>
    <row r="30" customFormat="false" ht="21" hidden="false" customHeight="true" outlineLevel="0" collapsed="false">
      <c r="A30" s="46"/>
      <c r="B30" s="46"/>
      <c r="C30" s="62" t="s">
        <v>116</v>
      </c>
      <c r="D30" s="54" t="n">
        <f aca="false">SUM('Month by Month'!D63:F63)</f>
        <v>4249826.4706</v>
      </c>
      <c r="E30" s="54" t="n">
        <f aca="false">SUM('Month by Month'!G63:I63)</f>
        <v>3485760.15893</v>
      </c>
      <c r="F30" s="54" t="n">
        <f aca="false">SUM('Month by Month'!J63:L63)</f>
        <v>3283587.82503452</v>
      </c>
      <c r="G30" s="54" t="n">
        <f aca="false">SUM('Month by Month'!M63:O63)</f>
        <v>3308366.01141027</v>
      </c>
      <c r="H30" s="54" t="n">
        <f aca="false">SUM('Month by Month'!P63:R63)</f>
        <v>3390899.27146523</v>
      </c>
      <c r="I30" s="54" t="n">
        <f aca="false">SUM('Month by Month'!S63:U63)</f>
        <v>3684579.56191959</v>
      </c>
      <c r="J30" s="54" t="n">
        <f aca="false">SUM('Month by Month'!V63:X63)</f>
        <v>3726132.30347393</v>
      </c>
      <c r="K30" s="54" t="n">
        <f aca="false">SUM('Month by Month'!Y63:AA63)</f>
        <v>4037292.32716272</v>
      </c>
      <c r="L30" s="54" t="n">
        <f aca="false">SUM('Month by Month'!AB63:AD63)</f>
        <v>4349673.85052179</v>
      </c>
      <c r="M30" s="68" t="n">
        <f aca="false">SUM('Month by Month'!AE63:AG63)</f>
        <v>4663698.48361633</v>
      </c>
      <c r="N30" s="68" t="n">
        <f aca="false">SUM('Month by Month'!AH63:AJ63)</f>
        <v>4701832.18536784</v>
      </c>
      <c r="O30" s="68" t="n">
        <f aca="false">SUM('Month by Month'!AK63:AM63)</f>
        <v>4826993.00472966</v>
      </c>
    </row>
    <row r="31" customFormat="false" ht="21" hidden="false" customHeight="true" outlineLevel="0" collapsed="false">
      <c r="A31" s="46"/>
      <c r="B31" s="46"/>
      <c r="C31" s="62" t="s">
        <v>117</v>
      </c>
      <c r="D31" s="54" t="n">
        <f aca="false">SUM('Month by Month'!D53:F53)</f>
        <v>420000</v>
      </c>
      <c r="E31" s="54" t="n">
        <f aca="false">SUM('Month by Month'!G53:I53)</f>
        <v>35000</v>
      </c>
      <c r="F31" s="54" t="n">
        <f aca="false">SUM('Month by Month'!J53:L53)</f>
        <v>0</v>
      </c>
      <c r="G31" s="54" t="n">
        <f aca="false">SUM('Month by Month'!M53:O53)</f>
        <v>0</v>
      </c>
      <c r="H31" s="54" t="n">
        <f aca="false">SUM('Month by Month'!P53:R53)</f>
        <v>0</v>
      </c>
      <c r="I31" s="54" t="n">
        <f aca="false">SUM('Month by Month'!S53:U53)</f>
        <v>70000</v>
      </c>
      <c r="J31" s="54" t="n">
        <f aca="false">SUM('Month by Month'!V53:X53)</f>
        <v>0</v>
      </c>
      <c r="K31" s="54" t="n">
        <f aca="false">SUM('Month by Month'!Y53:AA53)</f>
        <v>70000</v>
      </c>
      <c r="L31" s="54" t="n">
        <f aca="false">SUM('Month by Month'!AB53:AD53)</f>
        <v>70000</v>
      </c>
      <c r="M31" s="68" t="n">
        <f aca="false">SUM('Month by Month'!AE53:AG53)</f>
        <v>35000</v>
      </c>
      <c r="N31" s="68" t="n">
        <f aca="false">SUM('Month by Month'!AH53:AJ53)</f>
        <v>0</v>
      </c>
      <c r="O31" s="68" t="n">
        <f aca="false">SUM('Month by Month'!AK53:AM53)</f>
        <v>70000</v>
      </c>
    </row>
    <row r="32" customFormat="false" ht="21" hidden="false" customHeight="true" outlineLevel="0" collapsed="false">
      <c r="A32" s="46"/>
      <c r="B32" s="46"/>
      <c r="C32" s="62" t="s">
        <v>118</v>
      </c>
      <c r="D32" s="54" t="n">
        <f aca="false">SUM('Month by Month'!D64:F64)</f>
        <v>-4669826.4706</v>
      </c>
      <c r="E32" s="54" t="n">
        <f aca="false">SUM('Month by Month'!G64:I64)</f>
        <v>-3381576.89593</v>
      </c>
      <c r="F32" s="54" t="n">
        <f aca="false">SUM('Month by Month'!J64:L64)</f>
        <v>-2666425.77926612</v>
      </c>
      <c r="G32" s="54" t="n">
        <f aca="false">SUM('Month by Month'!M64:O64)</f>
        <v>-2193220.45313507</v>
      </c>
      <c r="H32" s="54" t="n">
        <f aca="false">SUM('Month by Month'!P64:R64)</f>
        <v>-1798996.80359953</v>
      </c>
      <c r="I32" s="54" t="n">
        <f aca="false">SUM('Month by Month'!S64:U64)</f>
        <v>-1715874.45355969</v>
      </c>
      <c r="J32" s="54" t="n">
        <f aca="false">SUM('Month by Month'!V64:X64)</f>
        <v>-1127856.81734733</v>
      </c>
      <c r="K32" s="54" t="n">
        <f aca="false">SUM('Month by Month'!Y64:AA64)</f>
        <v>-903307.534774369</v>
      </c>
      <c r="L32" s="54" t="n">
        <f aca="false">SUM('Month by Month'!AB64:AD64)</f>
        <v>-321801.027596439</v>
      </c>
      <c r="M32" s="68" t="n">
        <f aca="false">SUM('Month by Month'!AE64:AG64)</f>
        <v>140356.821986668</v>
      </c>
      <c r="N32" s="68" t="n">
        <f aca="false">SUM('Month by Month'!AH64:AJ64)</f>
        <v>574802.227067062</v>
      </c>
      <c r="O32" s="68" t="n">
        <f aca="false">SUM('Month by Month'!AK64:AM64)</f>
        <v>600816.856449042</v>
      </c>
    </row>
    <row r="33" customFormat="false" ht="21" hidden="false" customHeight="true" outlineLevel="0" collapsed="false">
      <c r="A33" s="46"/>
      <c r="B33" s="46"/>
      <c r="C33" s="62" t="s">
        <v>119</v>
      </c>
      <c r="D33" s="54" t="n">
        <f aca="false">SUM('Month by Month'!D66:F66)</f>
        <v>6000000</v>
      </c>
      <c r="E33" s="54" t="n">
        <f aca="false">SUM('Month by Month'!G66:I66)</f>
        <v>1500000</v>
      </c>
      <c r="F33" s="54" t="n">
        <f aca="false">SUM('Month by Month'!J66:L66)</f>
        <v>0</v>
      </c>
      <c r="G33" s="54" t="n">
        <f aca="false">SUM('Month by Month'!M66:O66)</f>
        <v>0</v>
      </c>
      <c r="H33" s="54" t="n">
        <f aca="false">SUM('Month by Month'!P66:R66)</f>
        <v>0</v>
      </c>
      <c r="I33" s="54" t="n">
        <f aca="false">SUM('Month by Month'!S66:U66)</f>
        <v>0</v>
      </c>
      <c r="J33" s="54" t="n">
        <f aca="false">SUM('Month by Month'!V66:X66)</f>
        <v>0</v>
      </c>
      <c r="K33" s="54" t="n">
        <f aca="false">SUM('Month by Month'!Y66:AA66)</f>
        <v>0</v>
      </c>
      <c r="L33" s="54" t="n">
        <f aca="false">SUM('Month by Month'!AB66:AD66)</f>
        <v>0</v>
      </c>
      <c r="M33" s="68" t="n">
        <f aca="false">SUM('Month by Month'!AE66:AG66)</f>
        <v>0</v>
      </c>
      <c r="N33" s="68" t="n">
        <f aca="false">SUM('Month by Month'!AH66:AJ66)</f>
        <v>0</v>
      </c>
      <c r="O33" s="68" t="n">
        <f aca="false">SUM('Month by Month'!AK66:AM66)</f>
        <v>0</v>
      </c>
    </row>
    <row r="34" customFormat="false" ht="21" hidden="false" customHeight="true" outlineLevel="0" collapsed="false">
      <c r="A34" s="46"/>
      <c r="B34" s="46"/>
      <c r="C34" s="63" t="s">
        <v>120</v>
      </c>
      <c r="D34" s="58" t="n">
        <f aca="false">'Month by Month'!F68</f>
        <v>1330173.5294</v>
      </c>
      <c r="E34" s="58" t="n">
        <f aca="false">'Month by Month'!I68</f>
        <v>-551403.36653</v>
      </c>
      <c r="F34" s="58" t="n">
        <f aca="false">'Month by Month'!L68</f>
        <v>-3217829.14579612</v>
      </c>
      <c r="G34" s="58" t="n">
        <f aca="false">'Month by Month'!O68</f>
        <v>-5411049.5989312</v>
      </c>
      <c r="H34" s="58" t="n">
        <f aca="false">'Month by Month'!R68</f>
        <v>-7210046.40253072</v>
      </c>
      <c r="I34" s="58" t="n">
        <f aca="false">'Month by Month'!U68</f>
        <v>-8925920.85609041</v>
      </c>
      <c r="J34" s="58" t="n">
        <f aca="false">'Month by Month'!X68</f>
        <v>-10053777.6734377</v>
      </c>
      <c r="K34" s="58" t="n">
        <f aca="false">'Month by Month'!AA68</f>
        <v>-10957085.2082121</v>
      </c>
      <c r="L34" s="58" t="n">
        <f aca="false">'Month by Month'!AD68</f>
        <v>-11278886.2358085</v>
      </c>
      <c r="M34" s="69" t="n">
        <f aca="false">'Month by Month'!AG68</f>
        <v>-11138529.4138219</v>
      </c>
      <c r="N34" s="69" t="n">
        <f aca="false">'Month by Month'!AJ68</f>
        <v>-10563727.1867548</v>
      </c>
      <c r="O34" s="69" t="n">
        <f aca="false">'Month by Month'!AM68</f>
        <v>-9962910.33030577</v>
      </c>
    </row>
    <row r="35" customFormat="false" ht="21" hidden="false" customHeight="true" outlineLevel="0" collapsed="false">
      <c r="A35" s="46"/>
      <c r="B35" s="46"/>
      <c r="C35" s="62" t="s">
        <v>121</v>
      </c>
      <c r="D35" s="54" t="n">
        <f aca="false">'Month by Month'!F71</f>
        <v>0</v>
      </c>
      <c r="E35" s="54" t="n">
        <f aca="false">'Month by Month'!I71</f>
        <v>72914.803</v>
      </c>
      <c r="F35" s="54" t="n">
        <f aca="false">'Month by Month'!L71</f>
        <v>187831.5024546</v>
      </c>
      <c r="G35" s="54" t="n">
        <f aca="false">'Month by Month'!O71</f>
        <v>287549.7078854</v>
      </c>
      <c r="H35" s="54" t="n">
        <f aca="false">'Month by Month'!R71</f>
        <v>384998.8913047</v>
      </c>
      <c r="I35" s="54" t="n">
        <f aca="false">'Month by Month'!U71</f>
        <v>500874.2979708</v>
      </c>
      <c r="J35" s="54" t="n">
        <f aca="false">'Month by Month'!X71</f>
        <v>615751.555421199</v>
      </c>
      <c r="K35" s="54" t="n">
        <f aca="false">'Month by Month'!AA71</f>
        <v>771183.305924851</v>
      </c>
      <c r="L35" s="54" t="n">
        <f aca="false">'Month by Month'!AD71</f>
        <v>976330.845407501</v>
      </c>
      <c r="M35" s="68" t="n">
        <f aca="false">'Month by Month'!AG71</f>
        <v>1097704.3114695</v>
      </c>
      <c r="N35" s="68" t="n">
        <f aca="false">'Month by Month'!AJ71</f>
        <v>1178500.6014696</v>
      </c>
      <c r="O35" s="68" t="n">
        <f aca="false">'Month by Month'!AM71</f>
        <v>1201199.0451379</v>
      </c>
    </row>
    <row r="36" customFormat="false" ht="21" hidden="false" customHeight="true" outlineLevel="0" collapsed="false">
      <c r="A36" s="46"/>
      <c r="B36" s="46"/>
      <c r="C36" s="62" t="s">
        <v>122</v>
      </c>
      <c r="D36" s="54" t="n">
        <f aca="false">'Month by Month'!F73</f>
        <v>0</v>
      </c>
      <c r="E36" s="54" t="n">
        <f aca="false">'Month by Month'!I73</f>
        <v>5468.610225</v>
      </c>
      <c r="F36" s="54" t="n">
        <f aca="false">'Month by Month'!L73</f>
        <v>14087.362684095</v>
      </c>
      <c r="G36" s="54" t="n">
        <f aca="false">'Month by Month'!O73</f>
        <v>21566.228091405</v>
      </c>
      <c r="H36" s="54" t="n">
        <f aca="false">'Month by Month'!R73</f>
        <v>28874.9168478525</v>
      </c>
      <c r="I36" s="54" t="n">
        <f aca="false">'Month by Month'!U73</f>
        <v>37565.57234781</v>
      </c>
      <c r="J36" s="54" t="n">
        <f aca="false">'Month by Month'!X73</f>
        <v>46181.36665659</v>
      </c>
      <c r="K36" s="54" t="n">
        <f aca="false">'Month by Month'!AA73</f>
        <v>57838.7479443638</v>
      </c>
      <c r="L36" s="54" t="n">
        <f aca="false">'Month by Month'!AD73</f>
        <v>73224.8134055625</v>
      </c>
      <c r="M36" s="68" t="n">
        <f aca="false">'Month by Month'!AG73</f>
        <v>82327.8233602125</v>
      </c>
      <c r="N36" s="68" t="n">
        <f aca="false">'Month by Month'!AJ73</f>
        <v>88387.5451102201</v>
      </c>
      <c r="O36" s="68" t="n">
        <f aca="false">'Month by Month'!AM73</f>
        <v>90089.9283853426</v>
      </c>
    </row>
    <row r="37" customFormat="false" ht="21" hidden="false" customHeight="true" outlineLevel="0" collapsed="false">
      <c r="A37" s="46"/>
      <c r="B37" s="46"/>
      <c r="C37" s="64" t="s">
        <v>123</v>
      </c>
      <c r="D37" s="65" t="n">
        <f aca="false">'Month by Month'!F11</f>
        <v>694.9</v>
      </c>
      <c r="E37" s="65" t="n">
        <f aca="false">'Month by Month'!I11</f>
        <v>863.9</v>
      </c>
      <c r="F37" s="65" t="n">
        <f aca="false">'Month by Month'!L11</f>
        <v>1022.9</v>
      </c>
      <c r="G37" s="65" t="n">
        <f aca="false">'Month by Month'!O11</f>
        <v>1172.6</v>
      </c>
      <c r="H37" s="65" t="n">
        <f aca="false">'Month by Month'!R11</f>
        <v>1313.5</v>
      </c>
      <c r="I37" s="65" t="n">
        <f aca="false">'Month by Month'!U11</f>
        <v>1446.1</v>
      </c>
      <c r="J37" s="65" t="n">
        <f aca="false">'Month by Month'!X11</f>
        <v>1570.9</v>
      </c>
      <c r="K37" s="65" t="n">
        <f aca="false">'Month by Month'!AA11</f>
        <v>1688.4</v>
      </c>
      <c r="L37" s="65" t="n">
        <f aca="false">'Month by Month'!AD11</f>
        <v>1799</v>
      </c>
      <c r="M37" s="70" t="n">
        <f aca="false">'Month by Month'!AG11</f>
        <v>1903</v>
      </c>
      <c r="N37" s="70" t="n">
        <f aca="false">'Month by Month'!AJ11</f>
        <v>2001</v>
      </c>
      <c r="O37" s="70" t="n">
        <f aca="false">'Month by Month'!AM11</f>
        <v>2093.2</v>
      </c>
    </row>
    <row r="38" customFormat="false" ht="21" hidden="false" customHeight="true" outlineLevel="0" collapsed="false">
      <c r="A38" s="46"/>
      <c r="B38" s="46"/>
      <c r="C38" s="64" t="s">
        <v>124</v>
      </c>
      <c r="D38" s="65" t="n">
        <f aca="false">'Month by Month'!F12</f>
        <v>24769</v>
      </c>
      <c r="E38" s="65" t="n">
        <f aca="false">'Month by Month'!I12</f>
        <v>22494</v>
      </c>
      <c r="F38" s="65" t="n">
        <f aca="false">'Month by Month'!L12</f>
        <v>25781</v>
      </c>
      <c r="G38" s="65" t="n">
        <f aca="false">'Month by Month'!O12</f>
        <v>24555</v>
      </c>
      <c r="H38" s="65" t="n">
        <f aca="false">'Month by Month'!R12</f>
        <v>26362</v>
      </c>
      <c r="I38" s="65" t="n">
        <f aca="false">'Month by Month'!U12</f>
        <v>28245</v>
      </c>
      <c r="J38" s="65" t="n">
        <f aca="false">'Month by Month'!X12</f>
        <v>30260</v>
      </c>
      <c r="K38" s="65" t="n">
        <f aca="false">'Month by Month'!AA12</f>
        <v>32480</v>
      </c>
      <c r="L38" s="65" t="n">
        <f aca="false">'Month by Month'!AD12</f>
        <v>35000</v>
      </c>
      <c r="M38" s="70" t="n">
        <f aca="false">'Month by Month'!AG12</f>
        <v>37945</v>
      </c>
      <c r="N38" s="70" t="n">
        <f aca="false">'Month by Month'!AJ12</f>
        <v>41479</v>
      </c>
      <c r="O38" s="70" t="n">
        <f aca="false">'Month by Month'!AM12</f>
        <v>45820</v>
      </c>
    </row>
    <row r="39" customFormat="false" ht="21" hidden="false" customHeight="true" outlineLevel="0" collapsed="false">
      <c r="A39" s="46"/>
      <c r="B39" s="46"/>
      <c r="C39" s="64" t="s">
        <v>125</v>
      </c>
      <c r="D39" s="65" t="n">
        <f aca="false">'Month by Month'!F13</f>
        <v>2</v>
      </c>
      <c r="E39" s="65" t="n">
        <f aca="false">'Month by Month'!I13</f>
        <v>2</v>
      </c>
      <c r="F39" s="65" t="n">
        <f aca="false">'Month by Month'!L13</f>
        <v>2</v>
      </c>
      <c r="G39" s="65" t="n">
        <f aca="false">'Month by Month'!O13</f>
        <v>2</v>
      </c>
      <c r="H39" s="65" t="n">
        <f aca="false">'Month by Month'!R13</f>
        <v>2</v>
      </c>
      <c r="I39" s="65" t="n">
        <f aca="false">'Month by Month'!U13</f>
        <v>2</v>
      </c>
      <c r="J39" s="65" t="n">
        <f aca="false">'Month by Month'!X13</f>
        <v>2</v>
      </c>
      <c r="K39" s="65" t="n">
        <f aca="false">'Month by Month'!AA13</f>
        <v>2</v>
      </c>
      <c r="L39" s="65" t="n">
        <f aca="false">'Month by Month'!AD13</f>
        <v>2</v>
      </c>
      <c r="M39" s="70" t="n">
        <f aca="false">'Month by Month'!AG13</f>
        <v>2</v>
      </c>
      <c r="N39" s="70" t="n">
        <f aca="false">'Month by Month'!AJ13</f>
        <v>2</v>
      </c>
      <c r="O39" s="70" t="n">
        <f aca="false">'Month by Month'!AM13</f>
        <v>2</v>
      </c>
    </row>
    <row r="40" customFormat="false" ht="21" hidden="false" customHeight="true" outlineLevel="0" collapsed="false">
      <c r="A40" s="46"/>
      <c r="B40" s="46"/>
      <c r="C40" s="62" t="s">
        <v>126</v>
      </c>
      <c r="D40" s="54" t="n">
        <f aca="false">MIN('Month by Month'!D68:F68)</f>
        <v>383823.5294</v>
      </c>
      <c r="E40" s="54" t="n">
        <f aca="false">MIN('Month by Month'!G68:I68)</f>
        <v>-551403.36653</v>
      </c>
      <c r="F40" s="54" t="n">
        <f aca="false">MIN('Month by Month'!J68:L68)</f>
        <v>-3217829.14579612</v>
      </c>
      <c r="G40" s="54" t="n">
        <f aca="false">MIN('Month by Month'!M68:O68)</f>
        <v>-5411049.5989312</v>
      </c>
      <c r="H40" s="54" t="n">
        <f aca="false">MIN('Month by Month'!P68:R68)</f>
        <v>-7210046.40253072</v>
      </c>
      <c r="I40" s="54" t="n">
        <f aca="false">MIN('Month by Month'!S68:U68)</f>
        <v>-8925920.85609041</v>
      </c>
      <c r="J40" s="54" t="n">
        <f aca="false">MIN('Month by Month'!V68:X68)</f>
        <v>-10053777.6734377</v>
      </c>
      <c r="K40" s="54" t="n">
        <f aca="false">MIN('Month by Month'!Y68:AA68)</f>
        <v>-10957085.2082121</v>
      </c>
      <c r="L40" s="54" t="n">
        <f aca="false">MIN('Month by Month'!AB68:AD68)</f>
        <v>-11278886.2358085</v>
      </c>
      <c r="M40" s="68" t="n">
        <f aca="false">MIN('Month by Month'!AE68:AG68)</f>
        <v>-11317272.6745789</v>
      </c>
      <c r="N40" s="68" t="n">
        <f aca="false">MIN('Month by Month'!AH68:AJ68)</f>
        <v>-10985300.9919213</v>
      </c>
      <c r="O40" s="68" t="n">
        <f aca="false">MIN('Month by Month'!AK68:AM68)</f>
        <v>-10317221.7973124</v>
      </c>
    </row>
    <row r="41" customFormat="false" ht="21" hidden="false" customHeight="true" outlineLevel="0" collapsed="false">
      <c r="A41" s="46"/>
      <c r="B41" s="46"/>
      <c r="C41" s="46"/>
      <c r="D41" s="46"/>
      <c r="E41" s="46"/>
      <c r="F41" s="46"/>
      <c r="G41" s="46"/>
      <c r="H41" s="46"/>
      <c r="I41" s="46"/>
      <c r="J41" s="46"/>
      <c r="K41" s="46"/>
      <c r="L41" s="46"/>
    </row>
    <row r="42" customFormat="false" ht="21" hidden="false" customHeight="true" outlineLevel="0" collapsed="false">
      <c r="A42" s="46"/>
      <c r="B42" s="46"/>
      <c r="C42" s="46"/>
      <c r="D42" s="46"/>
      <c r="E42" s="46"/>
      <c r="F42" s="46"/>
      <c r="G42" s="46"/>
      <c r="H42" s="46"/>
      <c r="I42" s="46"/>
      <c r="J42" s="46"/>
      <c r="K42" s="46"/>
      <c r="L42" s="46"/>
    </row>
    <row r="43" customFormat="false" ht="21" hidden="false" customHeight="true" outlineLevel="0" collapsed="false">
      <c r="A43" s="46"/>
      <c r="B43" s="46"/>
      <c r="C43" s="46"/>
      <c r="D43" s="46"/>
      <c r="E43" s="46"/>
      <c r="F43" s="46"/>
      <c r="G43" s="46"/>
      <c r="H43" s="46"/>
      <c r="I43" s="46"/>
      <c r="J43" s="46"/>
      <c r="K43" s="46"/>
      <c r="L43" s="46"/>
    </row>
    <row r="44" customFormat="false" ht="21" hidden="false" customHeight="true" outlineLevel="0" collapsed="false">
      <c r="A44" s="46"/>
      <c r="B44" s="46"/>
      <c r="C44" s="46"/>
      <c r="D44" s="46"/>
      <c r="E44" s="46"/>
      <c r="F44" s="46"/>
      <c r="G44" s="46"/>
      <c r="H44" s="46"/>
      <c r="I44" s="46"/>
      <c r="J44" s="46"/>
      <c r="K44" s="46"/>
      <c r="L44" s="46"/>
    </row>
    <row r="45" customFormat="false" ht="21" hidden="false" customHeight="true" outlineLevel="0" collapsed="false">
      <c r="A45" s="46"/>
      <c r="B45" s="46"/>
      <c r="C45" s="46"/>
      <c r="D45" s="46"/>
      <c r="E45" s="46"/>
      <c r="F45" s="46"/>
      <c r="G45" s="46"/>
      <c r="H45" s="46"/>
      <c r="I45" s="46"/>
      <c r="J45" s="46"/>
      <c r="K45" s="46"/>
      <c r="L45" s="46"/>
    </row>
    <row r="46" customFormat="false" ht="21" hidden="false" customHeight="true" outlineLevel="0" collapsed="false">
      <c r="A46" s="46"/>
      <c r="B46" s="46"/>
      <c r="C46" s="46"/>
      <c r="D46" s="46"/>
      <c r="E46" s="46"/>
      <c r="F46" s="46"/>
      <c r="G46" s="46"/>
      <c r="H46" s="46"/>
      <c r="I46" s="46"/>
      <c r="J46" s="46"/>
      <c r="K46" s="46"/>
      <c r="L46" s="46"/>
    </row>
    <row r="47" customFormat="false" ht="21" hidden="false" customHeight="true" outlineLevel="0" collapsed="false">
      <c r="A47" s="46"/>
      <c r="B47" s="46"/>
      <c r="C47" s="46"/>
      <c r="D47" s="46"/>
      <c r="E47" s="46"/>
      <c r="F47" s="46"/>
      <c r="G47" s="46"/>
      <c r="H47" s="46"/>
      <c r="I47" s="46"/>
      <c r="J47" s="46"/>
      <c r="K47" s="46"/>
      <c r="L47" s="46"/>
    </row>
    <row r="48" customFormat="false" ht="21" hidden="false" customHeight="true" outlineLevel="0" collapsed="false">
      <c r="A48" s="46"/>
      <c r="B48" s="46"/>
      <c r="C48" s="46"/>
      <c r="D48" s="46"/>
      <c r="E48" s="46"/>
      <c r="F48" s="46"/>
      <c r="G48" s="46"/>
      <c r="H48" s="46"/>
      <c r="I48" s="46"/>
      <c r="J48" s="46"/>
      <c r="K48" s="46"/>
      <c r="L48" s="46"/>
    </row>
    <row r="49" customFormat="false" ht="21" hidden="false" customHeight="true" outlineLevel="0" collapsed="false">
      <c r="A49" s="46"/>
      <c r="B49" s="46"/>
      <c r="C49" s="46"/>
      <c r="D49" s="46"/>
      <c r="E49" s="46"/>
      <c r="F49" s="46"/>
      <c r="G49" s="46"/>
      <c r="H49" s="46"/>
      <c r="I49" s="46"/>
      <c r="J49" s="46"/>
      <c r="K49" s="46"/>
      <c r="L49" s="46"/>
    </row>
    <row r="50" customFormat="false" ht="21" hidden="false" customHeight="true" outlineLevel="0" collapsed="false">
      <c r="A50" s="46"/>
      <c r="B50" s="46"/>
      <c r="C50" s="46"/>
      <c r="D50" s="46"/>
      <c r="E50" s="46"/>
      <c r="F50" s="46"/>
      <c r="G50" s="46"/>
      <c r="H50" s="46"/>
      <c r="I50" s="46"/>
      <c r="J50" s="46"/>
      <c r="K50" s="46"/>
      <c r="L50" s="46"/>
    </row>
    <row r="51" customFormat="false" ht="21" hidden="false" customHeight="true" outlineLevel="0" collapsed="false">
      <c r="A51" s="46"/>
      <c r="B51" s="46"/>
      <c r="C51" s="46"/>
      <c r="D51" s="46"/>
      <c r="E51" s="46"/>
      <c r="F51" s="46"/>
      <c r="G51" s="46"/>
      <c r="H51" s="46"/>
      <c r="I51" s="46"/>
      <c r="J51" s="46"/>
      <c r="K51" s="46"/>
      <c r="L51" s="46"/>
    </row>
    <row r="52" customFormat="false" ht="21" hidden="false" customHeight="true" outlineLevel="0" collapsed="false">
      <c r="A52" s="46"/>
      <c r="B52" s="46"/>
      <c r="C52" s="46"/>
      <c r="D52" s="46"/>
      <c r="E52" s="46"/>
      <c r="F52" s="46"/>
      <c r="G52" s="46"/>
      <c r="H52" s="46"/>
      <c r="I52" s="46"/>
      <c r="J52" s="46"/>
      <c r="K52" s="46"/>
      <c r="L52" s="46"/>
    </row>
    <row r="53" customFormat="false" ht="21" hidden="false" customHeight="true" outlineLevel="0" collapsed="false">
      <c r="A53" s="46"/>
      <c r="B53" s="46"/>
      <c r="C53" s="46"/>
      <c r="D53" s="46"/>
      <c r="E53" s="46"/>
      <c r="F53" s="46"/>
      <c r="G53" s="46"/>
      <c r="H53" s="46"/>
      <c r="I53" s="46"/>
      <c r="J53" s="46"/>
      <c r="K53" s="46"/>
      <c r="L53" s="46"/>
    </row>
    <row r="54" customFormat="false" ht="21" hidden="false" customHeight="true" outlineLevel="0" collapsed="false">
      <c r="A54" s="46"/>
      <c r="B54" s="46"/>
      <c r="C54" s="46"/>
      <c r="D54" s="46"/>
      <c r="E54" s="46"/>
      <c r="F54" s="46"/>
      <c r="G54" s="46"/>
      <c r="H54" s="46"/>
      <c r="I54" s="46"/>
      <c r="J54" s="46"/>
      <c r="K54" s="46"/>
      <c r="L54" s="46"/>
    </row>
    <row r="55" customFormat="false" ht="21" hidden="false" customHeight="true" outlineLevel="0" collapsed="false">
      <c r="A55" s="46"/>
      <c r="B55" s="46"/>
      <c r="C55" s="46"/>
      <c r="D55" s="46"/>
      <c r="E55" s="46"/>
      <c r="F55" s="46"/>
      <c r="G55" s="46"/>
      <c r="H55" s="46"/>
      <c r="I55" s="46"/>
      <c r="J55" s="46"/>
      <c r="K55" s="46"/>
      <c r="L55" s="46"/>
    </row>
    <row r="56" customFormat="false" ht="21" hidden="false" customHeight="true" outlineLevel="0" collapsed="false">
      <c r="A56" s="46"/>
      <c r="B56" s="46"/>
      <c r="C56" s="46"/>
      <c r="D56" s="46"/>
      <c r="E56" s="46"/>
      <c r="F56" s="46"/>
      <c r="G56" s="46"/>
      <c r="H56" s="46"/>
      <c r="I56" s="46"/>
      <c r="J56" s="46"/>
      <c r="K56" s="46"/>
      <c r="L56" s="46"/>
    </row>
    <row r="57" customFormat="false" ht="21" hidden="false" customHeight="true" outlineLevel="0" collapsed="false">
      <c r="A57" s="46"/>
      <c r="B57" s="46"/>
      <c r="C57" s="46"/>
      <c r="D57" s="46"/>
      <c r="E57" s="46"/>
      <c r="F57" s="46"/>
      <c r="G57" s="46"/>
      <c r="H57" s="46"/>
      <c r="I57" s="46"/>
      <c r="J57" s="46"/>
      <c r="K57" s="46"/>
      <c r="L57" s="46"/>
    </row>
    <row r="58" customFormat="false" ht="21" hidden="false" customHeight="true" outlineLevel="0" collapsed="false">
      <c r="A58" s="46"/>
      <c r="B58" s="46"/>
      <c r="C58" s="46"/>
      <c r="D58" s="46"/>
      <c r="E58" s="46"/>
      <c r="F58" s="46"/>
      <c r="G58" s="46"/>
      <c r="H58" s="46"/>
      <c r="I58" s="46"/>
      <c r="J58" s="46"/>
      <c r="K58" s="46"/>
      <c r="L58" s="46"/>
    </row>
    <row r="59" customFormat="false" ht="21" hidden="false" customHeight="true" outlineLevel="0" collapsed="false">
      <c r="A59" s="46"/>
      <c r="B59" s="46"/>
      <c r="C59" s="46"/>
      <c r="D59" s="46"/>
      <c r="E59" s="46"/>
      <c r="F59" s="46"/>
      <c r="G59" s="46"/>
      <c r="H59" s="46"/>
      <c r="I59" s="46"/>
      <c r="J59" s="46"/>
      <c r="K59" s="46"/>
      <c r="L59" s="46"/>
    </row>
    <row r="60" customFormat="false" ht="21" hidden="false" customHeight="true" outlineLevel="0" collapsed="false">
      <c r="A60" s="46"/>
      <c r="B60" s="46"/>
      <c r="C60" s="46"/>
      <c r="D60" s="46"/>
      <c r="E60" s="46"/>
      <c r="F60" s="46"/>
      <c r="G60" s="46"/>
      <c r="H60" s="46"/>
      <c r="I60" s="46"/>
      <c r="J60" s="46"/>
      <c r="K60" s="46"/>
      <c r="L60" s="46"/>
    </row>
    <row r="61" customFormat="false" ht="21" hidden="false" customHeight="true" outlineLevel="0" collapsed="false">
      <c r="A61" s="46"/>
      <c r="B61" s="46"/>
      <c r="C61" s="46"/>
      <c r="D61" s="46"/>
      <c r="E61" s="46"/>
      <c r="F61" s="46"/>
      <c r="G61" s="46"/>
      <c r="H61" s="46"/>
      <c r="I61" s="46"/>
      <c r="J61" s="46"/>
      <c r="K61" s="46"/>
      <c r="L61" s="46"/>
    </row>
    <row r="62" customFormat="false" ht="21" hidden="false" customHeight="true" outlineLevel="0" collapsed="false">
      <c r="A62" s="46"/>
      <c r="B62" s="46"/>
      <c r="C62" s="46"/>
      <c r="D62" s="46"/>
      <c r="E62" s="46"/>
      <c r="F62" s="46"/>
      <c r="G62" s="46"/>
      <c r="H62" s="46"/>
      <c r="I62" s="46"/>
      <c r="J62" s="46"/>
      <c r="K62" s="46"/>
      <c r="L62" s="46"/>
    </row>
    <row r="63" customFormat="false" ht="21" hidden="false" customHeight="true" outlineLevel="0" collapsed="false">
      <c r="A63" s="46"/>
      <c r="B63" s="46"/>
      <c r="C63" s="46"/>
      <c r="D63" s="46"/>
      <c r="E63" s="46"/>
      <c r="F63" s="46"/>
      <c r="G63" s="46"/>
      <c r="H63" s="46"/>
      <c r="I63" s="46"/>
      <c r="J63" s="46"/>
      <c r="K63" s="46"/>
      <c r="L63" s="46"/>
    </row>
    <row r="64" customFormat="false" ht="21" hidden="false" customHeight="true" outlineLevel="0" collapsed="false">
      <c r="A64" s="46"/>
      <c r="B64" s="46"/>
      <c r="C64" s="46"/>
      <c r="D64" s="46"/>
      <c r="E64" s="46"/>
      <c r="F64" s="46"/>
      <c r="G64" s="46"/>
      <c r="H64" s="46"/>
      <c r="I64" s="46"/>
      <c r="J64" s="46"/>
      <c r="K64" s="46"/>
      <c r="L64" s="46"/>
    </row>
    <row r="65" customFormat="false" ht="21" hidden="false" customHeight="true" outlineLevel="0" collapsed="false">
      <c r="A65" s="46"/>
      <c r="B65" s="46"/>
      <c r="C65" s="46"/>
      <c r="D65" s="46"/>
      <c r="E65" s="46"/>
      <c r="F65" s="46"/>
      <c r="G65" s="46"/>
      <c r="H65" s="46"/>
      <c r="I65" s="46"/>
      <c r="J65" s="46"/>
      <c r="K65" s="46"/>
      <c r="L65" s="46"/>
    </row>
    <row r="66" customFormat="false" ht="21" hidden="false" customHeight="true" outlineLevel="0" collapsed="false">
      <c r="A66" s="46"/>
      <c r="B66" s="46"/>
      <c r="C66" s="46"/>
      <c r="D66" s="46"/>
      <c r="E66" s="46"/>
      <c r="F66" s="46"/>
      <c r="G66" s="46"/>
      <c r="H66" s="46"/>
      <c r="I66" s="46"/>
      <c r="J66" s="46"/>
      <c r="K66" s="46"/>
      <c r="L66" s="46"/>
    </row>
    <row r="67" customFormat="false" ht="21" hidden="false" customHeight="true" outlineLevel="0" collapsed="false">
      <c r="A67" s="46"/>
      <c r="B67" s="46"/>
      <c r="C67" s="46"/>
      <c r="D67" s="46"/>
      <c r="E67" s="46"/>
      <c r="F67" s="46"/>
      <c r="G67" s="46"/>
      <c r="H67" s="46"/>
      <c r="I67" s="46"/>
      <c r="J67" s="46"/>
      <c r="K67" s="46"/>
      <c r="L67" s="46"/>
    </row>
    <row r="68" customFormat="false" ht="21" hidden="false" customHeight="true" outlineLevel="0" collapsed="false">
      <c r="A68" s="46"/>
      <c r="B68" s="46"/>
      <c r="C68" s="46"/>
      <c r="D68" s="46"/>
      <c r="E68" s="46"/>
      <c r="F68" s="46"/>
      <c r="G68" s="46"/>
      <c r="H68" s="46"/>
      <c r="I68" s="46"/>
      <c r="J68" s="46"/>
      <c r="K68" s="46"/>
      <c r="L68" s="46"/>
    </row>
    <row r="69" customFormat="false" ht="21" hidden="false" customHeight="true" outlineLevel="0" collapsed="false">
      <c r="A69" s="46"/>
      <c r="B69" s="46"/>
      <c r="C69" s="46"/>
      <c r="D69" s="46"/>
      <c r="E69" s="46"/>
      <c r="F69" s="46"/>
      <c r="G69" s="46"/>
      <c r="H69" s="46"/>
      <c r="I69" s="46"/>
      <c r="J69" s="46"/>
      <c r="K69" s="46"/>
      <c r="L69" s="46"/>
    </row>
    <row r="70" customFormat="false" ht="21" hidden="false" customHeight="true" outlineLevel="0" collapsed="false">
      <c r="A70" s="46"/>
      <c r="B70" s="46"/>
      <c r="C70" s="46"/>
      <c r="D70" s="46"/>
      <c r="E70" s="46"/>
      <c r="F70" s="46"/>
      <c r="G70" s="46"/>
      <c r="H70" s="46"/>
      <c r="I70" s="46"/>
      <c r="J70" s="46"/>
      <c r="K70" s="46"/>
      <c r="L70" s="46"/>
    </row>
    <row r="71" customFormat="false" ht="21" hidden="false" customHeight="true" outlineLevel="0" collapsed="false">
      <c r="A71" s="46"/>
      <c r="B71" s="46"/>
      <c r="C71" s="46"/>
      <c r="D71" s="46"/>
      <c r="E71" s="46"/>
      <c r="F71" s="46"/>
      <c r="G71" s="46"/>
      <c r="H71" s="46"/>
      <c r="I71" s="46"/>
      <c r="J71" s="46"/>
      <c r="K71" s="46"/>
      <c r="L71" s="46"/>
    </row>
    <row r="72" customFormat="false" ht="21" hidden="false" customHeight="true" outlineLevel="0" collapsed="false">
      <c r="A72" s="46"/>
      <c r="B72" s="46"/>
      <c r="C72" s="46"/>
      <c r="D72" s="46"/>
      <c r="E72" s="46"/>
      <c r="F72" s="46"/>
      <c r="G72" s="46"/>
      <c r="H72" s="46"/>
      <c r="I72" s="46"/>
      <c r="J72" s="46"/>
      <c r="K72" s="46"/>
      <c r="L72" s="46"/>
    </row>
    <row r="73" customFormat="false" ht="21" hidden="false" customHeight="true" outlineLevel="0" collapsed="false">
      <c r="A73" s="46"/>
      <c r="B73" s="46"/>
      <c r="C73" s="46"/>
      <c r="D73" s="46"/>
      <c r="E73" s="46"/>
      <c r="F73" s="46"/>
      <c r="G73" s="46"/>
      <c r="H73" s="46"/>
      <c r="I73" s="46"/>
      <c r="J73" s="46"/>
      <c r="K73" s="46"/>
      <c r="L73" s="46"/>
    </row>
    <row r="74" customFormat="false" ht="21" hidden="false" customHeight="true" outlineLevel="0" collapsed="false">
      <c r="A74" s="46"/>
      <c r="B74" s="46"/>
      <c r="C74" s="46"/>
      <c r="D74" s="46"/>
      <c r="E74" s="46"/>
      <c r="F74" s="46"/>
      <c r="G74" s="46"/>
      <c r="H74" s="46"/>
      <c r="I74" s="46"/>
      <c r="J74" s="46"/>
      <c r="K74" s="46"/>
      <c r="L74" s="46"/>
    </row>
    <row r="75" customFormat="false" ht="21" hidden="false" customHeight="true" outlineLevel="0" collapsed="false">
      <c r="A75" s="46"/>
      <c r="B75" s="46"/>
      <c r="C75" s="46"/>
      <c r="D75" s="46"/>
      <c r="E75" s="46"/>
      <c r="F75" s="46"/>
      <c r="G75" s="46"/>
      <c r="H75" s="46"/>
      <c r="I75" s="46"/>
      <c r="J75" s="46"/>
      <c r="K75" s="46"/>
      <c r="L75" s="46"/>
    </row>
    <row r="76" customFormat="false" ht="21" hidden="false" customHeight="true" outlineLevel="0" collapsed="false">
      <c r="A76" s="46"/>
      <c r="B76" s="46"/>
      <c r="C76" s="46"/>
      <c r="D76" s="46"/>
      <c r="E76" s="46"/>
      <c r="F76" s="46"/>
      <c r="G76" s="46"/>
      <c r="H76" s="46"/>
      <c r="I76" s="46"/>
      <c r="J76" s="46"/>
      <c r="K76" s="46"/>
      <c r="L76" s="46"/>
    </row>
    <row r="77" customFormat="false" ht="21" hidden="false" customHeight="true" outlineLevel="0" collapsed="false">
      <c r="A77" s="46"/>
      <c r="B77" s="46"/>
      <c r="C77" s="46"/>
      <c r="D77" s="46"/>
      <c r="E77" s="46"/>
      <c r="F77" s="46"/>
      <c r="G77" s="46"/>
      <c r="H77" s="46"/>
      <c r="I77" s="46"/>
      <c r="J77" s="46"/>
      <c r="K77" s="46"/>
      <c r="L77" s="46"/>
    </row>
    <row r="78" customFormat="false" ht="21" hidden="false" customHeight="true" outlineLevel="0" collapsed="false">
      <c r="A78" s="46"/>
      <c r="B78" s="46"/>
      <c r="C78" s="46"/>
      <c r="D78" s="46"/>
      <c r="E78" s="46"/>
      <c r="F78" s="46"/>
      <c r="G78" s="46"/>
      <c r="H78" s="46"/>
      <c r="I78" s="46"/>
      <c r="J78" s="46"/>
      <c r="K78" s="46"/>
      <c r="L78" s="46"/>
    </row>
    <row r="79" customFormat="false" ht="21" hidden="false" customHeight="true" outlineLevel="0" collapsed="false">
      <c r="A79" s="46"/>
      <c r="B79" s="46"/>
      <c r="C79" s="46"/>
      <c r="D79" s="46"/>
      <c r="E79" s="46"/>
      <c r="F79" s="46"/>
      <c r="G79" s="46"/>
      <c r="H79" s="46"/>
      <c r="I79" s="46"/>
      <c r="J79" s="46"/>
      <c r="K79" s="46"/>
      <c r="L79" s="46"/>
    </row>
    <row r="80" customFormat="false" ht="21" hidden="false" customHeight="true" outlineLevel="0" collapsed="false">
      <c r="A80" s="46"/>
      <c r="B80" s="46"/>
      <c r="C80" s="46"/>
      <c r="D80" s="46"/>
      <c r="E80" s="46"/>
      <c r="F80" s="46"/>
      <c r="G80" s="46"/>
      <c r="H80" s="46"/>
      <c r="I80" s="46"/>
      <c r="J80" s="46"/>
      <c r="K80" s="46"/>
      <c r="L80" s="46"/>
    </row>
    <row r="81" customFormat="false" ht="21" hidden="false" customHeight="true" outlineLevel="0" collapsed="false">
      <c r="A81" s="46"/>
      <c r="B81" s="46"/>
      <c r="C81" s="46"/>
      <c r="D81" s="46"/>
      <c r="E81" s="46"/>
      <c r="F81" s="46"/>
      <c r="G81" s="46"/>
      <c r="H81" s="46"/>
      <c r="I81" s="46"/>
      <c r="J81" s="46"/>
      <c r="K81" s="46"/>
      <c r="L81" s="46"/>
    </row>
    <row r="82" customFormat="false" ht="21" hidden="false" customHeight="true" outlineLevel="0" collapsed="false">
      <c r="A82" s="46"/>
      <c r="B82" s="46"/>
      <c r="C82" s="46"/>
      <c r="D82" s="46"/>
      <c r="E82" s="46"/>
      <c r="F82" s="46"/>
      <c r="G82" s="46"/>
      <c r="H82" s="46"/>
      <c r="I82" s="46"/>
      <c r="J82" s="46"/>
      <c r="K82" s="46"/>
      <c r="L82" s="46"/>
    </row>
    <row r="83" customFormat="false" ht="21" hidden="false" customHeight="true" outlineLevel="0" collapsed="false">
      <c r="A83" s="46"/>
      <c r="B83" s="46"/>
      <c r="C83" s="46"/>
      <c r="D83" s="46"/>
      <c r="E83" s="46"/>
      <c r="F83" s="46"/>
      <c r="G83" s="46"/>
      <c r="H83" s="46"/>
      <c r="I83" s="46"/>
      <c r="J83" s="46"/>
      <c r="K83" s="46"/>
      <c r="L83" s="46"/>
    </row>
    <row r="84" customFormat="false" ht="21" hidden="false" customHeight="true" outlineLevel="0" collapsed="false">
      <c r="A84" s="46"/>
      <c r="B84" s="46"/>
      <c r="C84" s="46"/>
      <c r="D84" s="46"/>
      <c r="E84" s="46"/>
      <c r="F84" s="46"/>
      <c r="G84" s="46"/>
      <c r="H84" s="46"/>
      <c r="I84" s="46"/>
      <c r="J84" s="46"/>
      <c r="K84" s="46"/>
      <c r="L84" s="46"/>
    </row>
    <row r="85" customFormat="false" ht="21" hidden="false" customHeight="true" outlineLevel="0" collapsed="false">
      <c r="A85" s="46"/>
      <c r="B85" s="46"/>
      <c r="C85" s="46"/>
      <c r="D85" s="46"/>
      <c r="E85" s="46"/>
      <c r="F85" s="46"/>
      <c r="G85" s="46"/>
      <c r="H85" s="46"/>
      <c r="I85" s="46"/>
      <c r="J85" s="46"/>
      <c r="K85" s="46"/>
      <c r="L85" s="46"/>
    </row>
    <row r="86" customFormat="false" ht="21" hidden="false" customHeight="true" outlineLevel="0" collapsed="false">
      <c r="A86" s="46"/>
      <c r="B86" s="46"/>
      <c r="C86" s="46"/>
      <c r="D86" s="46"/>
      <c r="E86" s="46"/>
      <c r="F86" s="46"/>
      <c r="G86" s="46"/>
      <c r="H86" s="46"/>
      <c r="I86" s="46"/>
      <c r="J86" s="46"/>
      <c r="K86" s="46"/>
      <c r="L86" s="46"/>
    </row>
    <row r="87" customFormat="false" ht="21" hidden="false" customHeight="true" outlineLevel="0" collapsed="false">
      <c r="A87" s="46"/>
      <c r="B87" s="46"/>
      <c r="C87" s="46"/>
      <c r="D87" s="46"/>
      <c r="E87" s="46"/>
      <c r="F87" s="46"/>
      <c r="G87" s="46"/>
      <c r="H87" s="46"/>
      <c r="I87" s="46"/>
      <c r="J87" s="46"/>
      <c r="K87" s="46"/>
      <c r="L87" s="46"/>
    </row>
    <row r="88" customFormat="false" ht="21" hidden="false" customHeight="true" outlineLevel="0" collapsed="false">
      <c r="A88" s="46"/>
      <c r="B88" s="46"/>
      <c r="C88" s="46"/>
      <c r="D88" s="46"/>
      <c r="E88" s="46"/>
      <c r="F88" s="46"/>
      <c r="G88" s="46"/>
      <c r="H88" s="46"/>
      <c r="I88" s="46"/>
      <c r="J88" s="46"/>
      <c r="K88" s="46"/>
      <c r="L88" s="46"/>
    </row>
    <row r="89" customFormat="false" ht="21" hidden="false" customHeight="true" outlineLevel="0" collapsed="false">
      <c r="A89" s="46"/>
      <c r="B89" s="46"/>
      <c r="C89" s="46"/>
      <c r="D89" s="46"/>
      <c r="E89" s="46"/>
      <c r="F89" s="46"/>
      <c r="G89" s="46"/>
      <c r="H89" s="46"/>
      <c r="I89" s="46"/>
      <c r="J89" s="46"/>
      <c r="K89" s="46"/>
      <c r="L89" s="46"/>
    </row>
    <row r="90" customFormat="false" ht="21" hidden="false" customHeight="true" outlineLevel="0" collapsed="false">
      <c r="A90" s="46"/>
      <c r="B90" s="46"/>
      <c r="C90" s="46"/>
      <c r="D90" s="46"/>
      <c r="E90" s="46"/>
      <c r="F90" s="46"/>
      <c r="G90" s="46"/>
      <c r="H90" s="46"/>
      <c r="I90" s="46"/>
      <c r="J90" s="46"/>
      <c r="K90" s="46"/>
      <c r="L90" s="46"/>
    </row>
    <row r="91" customFormat="false" ht="21" hidden="false" customHeight="true" outlineLevel="0" collapsed="false">
      <c r="A91" s="46"/>
      <c r="B91" s="46"/>
      <c r="C91" s="46"/>
      <c r="D91" s="46"/>
      <c r="E91" s="46"/>
      <c r="F91" s="46"/>
      <c r="G91" s="46"/>
      <c r="H91" s="46"/>
      <c r="I91" s="46"/>
      <c r="J91" s="46"/>
      <c r="K91" s="46"/>
      <c r="L91" s="46"/>
    </row>
    <row r="92" customFormat="false" ht="21" hidden="false" customHeight="true" outlineLevel="0" collapsed="false">
      <c r="A92" s="46"/>
      <c r="B92" s="46"/>
      <c r="C92" s="46"/>
      <c r="D92" s="46"/>
      <c r="E92" s="46"/>
      <c r="F92" s="46"/>
      <c r="G92" s="46"/>
      <c r="H92" s="46"/>
      <c r="I92" s="46"/>
      <c r="J92" s="46"/>
      <c r="K92" s="46"/>
      <c r="L92" s="46"/>
    </row>
    <row r="93" customFormat="false" ht="21" hidden="false" customHeight="true" outlineLevel="0" collapsed="false">
      <c r="A93" s="46"/>
      <c r="B93" s="46"/>
      <c r="C93" s="46"/>
      <c r="D93" s="46"/>
      <c r="E93" s="46"/>
      <c r="F93" s="46"/>
      <c r="G93" s="46"/>
      <c r="H93" s="46"/>
      <c r="I93" s="46"/>
      <c r="J93" s="46"/>
      <c r="K93" s="46"/>
      <c r="L93" s="46"/>
    </row>
    <row r="94" customFormat="false" ht="21" hidden="false" customHeight="true" outlineLevel="0" collapsed="false">
      <c r="A94" s="46"/>
      <c r="B94" s="46"/>
      <c r="C94" s="46"/>
      <c r="D94" s="46"/>
      <c r="E94" s="46"/>
      <c r="F94" s="46"/>
      <c r="G94" s="46"/>
      <c r="H94" s="46"/>
      <c r="I94" s="46"/>
      <c r="J94" s="46"/>
      <c r="K94" s="46"/>
      <c r="L94" s="46"/>
    </row>
    <row r="95" customFormat="false" ht="21" hidden="false" customHeight="true" outlineLevel="0" collapsed="false">
      <c r="A95" s="46"/>
      <c r="B95" s="46"/>
      <c r="C95" s="46"/>
      <c r="D95" s="46"/>
      <c r="E95" s="46"/>
      <c r="F95" s="46"/>
      <c r="G95" s="46"/>
      <c r="H95" s="46"/>
      <c r="I95" s="46"/>
      <c r="J95" s="46"/>
      <c r="K95" s="46"/>
      <c r="L95" s="46"/>
    </row>
    <row r="96" customFormat="false" ht="21" hidden="false" customHeight="true" outlineLevel="0" collapsed="false">
      <c r="A96" s="46"/>
      <c r="B96" s="46"/>
      <c r="C96" s="46"/>
      <c r="D96" s="46"/>
      <c r="E96" s="46"/>
      <c r="F96" s="46"/>
      <c r="G96" s="46"/>
      <c r="H96" s="46"/>
      <c r="I96" s="46"/>
      <c r="J96" s="46"/>
      <c r="K96" s="46"/>
      <c r="L96" s="46"/>
    </row>
    <row r="97" customFormat="false" ht="21" hidden="false" customHeight="true" outlineLevel="0" collapsed="false">
      <c r="A97" s="46"/>
      <c r="B97" s="46"/>
      <c r="C97" s="46"/>
      <c r="D97" s="46"/>
      <c r="E97" s="46"/>
      <c r="F97" s="46"/>
      <c r="G97" s="46"/>
      <c r="H97" s="46"/>
      <c r="I97" s="46"/>
      <c r="J97" s="46"/>
      <c r="K97" s="46"/>
      <c r="L97" s="46"/>
    </row>
    <row r="98" customFormat="false" ht="21" hidden="false" customHeight="true" outlineLevel="0" collapsed="false">
      <c r="A98" s="46"/>
      <c r="B98" s="46"/>
      <c r="C98" s="46"/>
      <c r="D98" s="46"/>
      <c r="E98" s="46"/>
      <c r="F98" s="46"/>
      <c r="G98" s="46"/>
      <c r="H98" s="46"/>
      <c r="I98" s="46"/>
      <c r="J98" s="46"/>
      <c r="K98" s="46"/>
      <c r="L98" s="46"/>
    </row>
    <row r="99" customFormat="false" ht="21" hidden="false" customHeight="true" outlineLevel="0" collapsed="false">
      <c r="A99" s="46"/>
      <c r="B99" s="46"/>
      <c r="C99" s="46"/>
      <c r="D99" s="46"/>
      <c r="E99" s="46"/>
      <c r="F99" s="46"/>
      <c r="G99" s="46"/>
      <c r="H99" s="46"/>
      <c r="I99" s="46"/>
      <c r="J99" s="46"/>
      <c r="K99" s="46"/>
      <c r="L99" s="46"/>
    </row>
    <row r="100" customFormat="false" ht="21" hidden="false" customHeight="true" outlineLevel="0" collapsed="false">
      <c r="A100" s="46"/>
      <c r="B100" s="46"/>
      <c r="C100" s="46"/>
      <c r="D100" s="46"/>
      <c r="E100" s="46"/>
      <c r="F100" s="46"/>
      <c r="G100" s="46"/>
      <c r="H100" s="46"/>
      <c r="I100" s="46"/>
      <c r="J100" s="46"/>
      <c r="K100" s="46"/>
      <c r="L100" s="46"/>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7344D"/>
    <pageSetUpPr fitToPage="false"/>
  </sheetPr>
  <dimension ref="A1:AM100"/>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3" ySplit="9" topLeftCell="D10" activePane="bottomRight" state="frozen"/>
      <selection pane="topLeft" activeCell="A1" activeCellId="0" sqref="A1"/>
      <selection pane="topRight" activeCell="D1" activeCellId="0" sqref="D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2" min="1" style="45" width="2.5"/>
    <col collapsed="false" customWidth="true" hidden="false" outlineLevel="0" max="3" min="3" style="45" width="50"/>
    <col collapsed="false" customWidth="true" hidden="false" outlineLevel="0" max="39" min="4" style="45" width="15"/>
  </cols>
  <sheetData>
    <row r="1" customFormat="false" ht="21" hidden="false" customHeight="true" outlineLevel="0" collapsed="false">
      <c r="A1" s="46"/>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row>
    <row r="2" customFormat="false" ht="21" hidden="false" customHeight="true" outlineLevel="0" collapsed="false">
      <c r="A2" s="46"/>
      <c r="B2" s="46"/>
      <c r="C2" s="47" t="s">
        <v>129</v>
      </c>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row>
    <row r="3" customFormat="false" ht="21" hidden="false" customHeight="true" outlineLevel="0" collapsed="false">
      <c r="A3" s="46"/>
      <c r="B3" s="46"/>
      <c r="C3" s="48" t="s">
        <v>130</v>
      </c>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row>
    <row r="4" customFormat="false" ht="21" hidden="false" customHeight="true" outlineLevel="0" collapsed="false">
      <c r="A4" s="46"/>
      <c r="B4" s="46"/>
      <c r="C4" s="46" t="s">
        <v>92</v>
      </c>
      <c r="D4" s="50" t="str">
        <f aca="false">Settings!D5</f>
        <v>Main plan</v>
      </c>
      <c r="E4" s="50"/>
      <c r="F4" s="50"/>
      <c r="G4" s="50"/>
      <c r="H4" s="50"/>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row>
    <row r="5" customFormat="false" ht="21" hidden="false" customHeight="true" outlineLevel="0" collapsed="false">
      <c r="A5" s="46"/>
      <c r="B5" s="46"/>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row>
    <row r="6" customFormat="false" ht="21" hidden="false" customHeight="true" outlineLevel="0" collapsed="false">
      <c r="A6" s="46"/>
      <c r="B6" s="46"/>
      <c r="C6" s="71" t="s">
        <v>131</v>
      </c>
      <c r="D6" s="72" t="n">
        <f aca="false">1</f>
        <v>1</v>
      </c>
      <c r="E6" s="72" t="n">
        <f aca="false">2</f>
        <v>2</v>
      </c>
      <c r="F6" s="72" t="n">
        <f aca="false">3</f>
        <v>3</v>
      </c>
      <c r="G6" s="72" t="n">
        <f aca="false">4</f>
        <v>4</v>
      </c>
      <c r="H6" s="72" t="n">
        <f aca="false">5</f>
        <v>5</v>
      </c>
      <c r="I6" s="72" t="n">
        <f aca="false">6</f>
        <v>6</v>
      </c>
      <c r="J6" s="72" t="n">
        <f aca="false">7</f>
        <v>7</v>
      </c>
      <c r="K6" s="72" t="n">
        <f aca="false">8</f>
        <v>8</v>
      </c>
      <c r="L6" s="72" t="n">
        <f aca="false">9</f>
        <v>9</v>
      </c>
      <c r="M6" s="72" t="n">
        <f aca="false">10</f>
        <v>10</v>
      </c>
      <c r="N6" s="72" t="n">
        <f aca="false">11</f>
        <v>11</v>
      </c>
      <c r="O6" s="72" t="n">
        <f aca="false">12</f>
        <v>12</v>
      </c>
      <c r="P6" s="72" t="n">
        <f aca="false">13</f>
        <v>13</v>
      </c>
      <c r="Q6" s="72" t="n">
        <f aca="false">14</f>
        <v>14</v>
      </c>
      <c r="R6" s="72" t="n">
        <f aca="false">15</f>
        <v>15</v>
      </c>
      <c r="S6" s="72" t="n">
        <f aca="false">16</f>
        <v>16</v>
      </c>
      <c r="T6" s="72" t="n">
        <f aca="false">17</f>
        <v>17</v>
      </c>
      <c r="U6" s="72" t="n">
        <f aca="false">18</f>
        <v>18</v>
      </c>
      <c r="V6" s="72" t="n">
        <f aca="false">19</f>
        <v>19</v>
      </c>
      <c r="W6" s="72" t="n">
        <f aca="false">20</f>
        <v>20</v>
      </c>
      <c r="X6" s="72" t="n">
        <f aca="false">21</f>
        <v>21</v>
      </c>
      <c r="Y6" s="72" t="n">
        <f aca="false">22</f>
        <v>22</v>
      </c>
      <c r="Z6" s="72" t="n">
        <f aca="false">23</f>
        <v>23</v>
      </c>
      <c r="AA6" s="72" t="n">
        <f aca="false">24</f>
        <v>24</v>
      </c>
      <c r="AB6" s="72" t="n">
        <f aca="false">25</f>
        <v>25</v>
      </c>
      <c r="AC6" s="72" t="n">
        <f aca="false">26</f>
        <v>26</v>
      </c>
      <c r="AD6" s="72" t="n">
        <f aca="false">27</f>
        <v>27</v>
      </c>
      <c r="AE6" s="72" t="n">
        <f aca="false">28</f>
        <v>28</v>
      </c>
      <c r="AF6" s="72" t="n">
        <f aca="false">29</f>
        <v>29</v>
      </c>
      <c r="AG6" s="72" t="n">
        <f aca="false">30</f>
        <v>30</v>
      </c>
      <c r="AH6" s="72" t="n">
        <f aca="false">31</f>
        <v>31</v>
      </c>
      <c r="AI6" s="72" t="n">
        <f aca="false">32</f>
        <v>32</v>
      </c>
      <c r="AJ6" s="72" t="n">
        <f aca="false">33</f>
        <v>33</v>
      </c>
      <c r="AK6" s="72" t="n">
        <f aca="false">34</f>
        <v>34</v>
      </c>
      <c r="AL6" s="72" t="n">
        <f aca="false">35</f>
        <v>35</v>
      </c>
      <c r="AM6" s="72" t="n">
        <f aca="false">36</f>
        <v>36</v>
      </c>
    </row>
    <row r="7" customFormat="false" ht="21" hidden="false" customHeight="true" outlineLevel="0" collapsed="false">
      <c r="A7" s="46"/>
      <c r="B7" s="46"/>
      <c r="C7" s="64" t="s">
        <v>132</v>
      </c>
      <c r="D7" s="73" t="n">
        <f aca="false">EDATE(Settings!$D$14,D6-1)</f>
        <v>46327</v>
      </c>
      <c r="E7" s="73" t="n">
        <f aca="false">EDATE(Settings!$D$14,E6-1)</f>
        <v>46357</v>
      </c>
      <c r="F7" s="73" t="n">
        <f aca="false">EDATE(Settings!$D$14,F6-1)</f>
        <v>46388</v>
      </c>
      <c r="G7" s="73" t="n">
        <f aca="false">EDATE(Settings!$D$14,G6-1)</f>
        <v>46419</v>
      </c>
      <c r="H7" s="73" t="n">
        <f aca="false">EDATE(Settings!$D$14,H6-1)</f>
        <v>46447</v>
      </c>
      <c r="I7" s="73" t="n">
        <f aca="false">EDATE(Settings!$D$14,I6-1)</f>
        <v>46478</v>
      </c>
      <c r="J7" s="73" t="n">
        <f aca="false">EDATE(Settings!$D$14,J6-1)</f>
        <v>46508</v>
      </c>
      <c r="K7" s="73" t="n">
        <f aca="false">EDATE(Settings!$D$14,K6-1)</f>
        <v>46539</v>
      </c>
      <c r="L7" s="73" t="n">
        <f aca="false">EDATE(Settings!$D$14,L6-1)</f>
        <v>46569</v>
      </c>
      <c r="M7" s="73" t="n">
        <f aca="false">EDATE(Settings!$D$14,M6-1)</f>
        <v>46600</v>
      </c>
      <c r="N7" s="73" t="n">
        <f aca="false">EDATE(Settings!$D$14,N6-1)</f>
        <v>46631</v>
      </c>
      <c r="O7" s="73" t="n">
        <f aca="false">EDATE(Settings!$D$14,O6-1)</f>
        <v>46661</v>
      </c>
      <c r="P7" s="73" t="n">
        <f aca="false">EDATE(Settings!$D$14,P6-1)</f>
        <v>46692</v>
      </c>
      <c r="Q7" s="73" t="n">
        <f aca="false">EDATE(Settings!$D$14,Q6-1)</f>
        <v>46722</v>
      </c>
      <c r="R7" s="73" t="n">
        <f aca="false">EDATE(Settings!$D$14,R6-1)</f>
        <v>46753</v>
      </c>
      <c r="S7" s="73" t="n">
        <f aca="false">EDATE(Settings!$D$14,S6-1)</f>
        <v>46784</v>
      </c>
      <c r="T7" s="73" t="n">
        <f aca="false">EDATE(Settings!$D$14,T6-1)</f>
        <v>46813</v>
      </c>
      <c r="U7" s="73" t="n">
        <f aca="false">EDATE(Settings!$D$14,U6-1)</f>
        <v>46844</v>
      </c>
      <c r="V7" s="73" t="n">
        <f aca="false">EDATE(Settings!$D$14,V6-1)</f>
        <v>46874</v>
      </c>
      <c r="W7" s="73" t="n">
        <f aca="false">EDATE(Settings!$D$14,W6-1)</f>
        <v>46905</v>
      </c>
      <c r="X7" s="73" t="n">
        <f aca="false">EDATE(Settings!$D$14,X6-1)</f>
        <v>46935</v>
      </c>
      <c r="Y7" s="73" t="n">
        <f aca="false">EDATE(Settings!$D$14,Y6-1)</f>
        <v>46966</v>
      </c>
      <c r="Z7" s="73" t="n">
        <f aca="false">EDATE(Settings!$D$14,Z6-1)</f>
        <v>46997</v>
      </c>
      <c r="AA7" s="73" t="n">
        <f aca="false">EDATE(Settings!$D$14,AA6-1)</f>
        <v>47027</v>
      </c>
      <c r="AB7" s="73" t="n">
        <f aca="false">EDATE(Settings!$D$14,AB6-1)</f>
        <v>47058</v>
      </c>
      <c r="AC7" s="73" t="n">
        <f aca="false">EDATE(Settings!$D$14,AC6-1)</f>
        <v>47088</v>
      </c>
      <c r="AD7" s="73" t="n">
        <f aca="false">EDATE(Settings!$D$14,AD6-1)</f>
        <v>47119</v>
      </c>
      <c r="AE7" s="73" t="n">
        <f aca="false">EDATE(Settings!$D$14,AE6-1)</f>
        <v>47150</v>
      </c>
      <c r="AF7" s="73" t="n">
        <f aca="false">EDATE(Settings!$D$14,AF6-1)</f>
        <v>47178</v>
      </c>
      <c r="AG7" s="73" t="n">
        <f aca="false">EDATE(Settings!$D$14,AG6-1)</f>
        <v>47209</v>
      </c>
      <c r="AH7" s="73" t="n">
        <f aca="false">EDATE(Settings!$D$14,AH6-1)</f>
        <v>47239</v>
      </c>
      <c r="AI7" s="73" t="n">
        <f aca="false">EDATE(Settings!$D$14,AI6-1)</f>
        <v>47270</v>
      </c>
      <c r="AJ7" s="73" t="n">
        <f aca="false">EDATE(Settings!$D$14,AJ6-1)</f>
        <v>47300</v>
      </c>
      <c r="AK7" s="73" t="n">
        <f aca="false">EDATE(Settings!$D$14,AK6-1)</f>
        <v>47331</v>
      </c>
      <c r="AL7" s="73" t="n">
        <f aca="false">EDATE(Settings!$D$14,AL6-1)</f>
        <v>47362</v>
      </c>
      <c r="AM7" s="73" t="n">
        <f aca="false">EDATE(Settings!$D$14,AM6-1)</f>
        <v>47392</v>
      </c>
    </row>
    <row r="8" customFormat="false" ht="21" hidden="false" customHeight="true" outlineLevel="0" collapsed="false">
      <c r="A8" s="46"/>
      <c r="B8" s="46"/>
      <c r="C8" s="64" t="s">
        <v>133</v>
      </c>
      <c r="D8" s="74" t="n">
        <f aca="false">INT((D6-1)/12)+1</f>
        <v>1</v>
      </c>
      <c r="E8" s="74" t="n">
        <f aca="false">INT((E6-1)/12)+1</f>
        <v>1</v>
      </c>
      <c r="F8" s="74" t="n">
        <f aca="false">INT((F6-1)/12)+1</f>
        <v>1</v>
      </c>
      <c r="G8" s="74" t="n">
        <f aca="false">INT((G6-1)/12)+1</f>
        <v>1</v>
      </c>
      <c r="H8" s="74" t="n">
        <f aca="false">INT((H6-1)/12)+1</f>
        <v>1</v>
      </c>
      <c r="I8" s="74" t="n">
        <f aca="false">INT((I6-1)/12)+1</f>
        <v>1</v>
      </c>
      <c r="J8" s="74" t="n">
        <f aca="false">INT((J6-1)/12)+1</f>
        <v>1</v>
      </c>
      <c r="K8" s="74" t="n">
        <f aca="false">INT((K6-1)/12)+1</f>
        <v>1</v>
      </c>
      <c r="L8" s="74" t="n">
        <f aca="false">INT((L6-1)/12)+1</f>
        <v>1</v>
      </c>
      <c r="M8" s="74" t="n">
        <f aca="false">INT((M6-1)/12)+1</f>
        <v>1</v>
      </c>
      <c r="N8" s="74" t="n">
        <f aca="false">INT((N6-1)/12)+1</f>
        <v>1</v>
      </c>
      <c r="O8" s="74" t="n">
        <f aca="false">INT((O6-1)/12)+1</f>
        <v>1</v>
      </c>
      <c r="P8" s="74" t="n">
        <f aca="false">INT((P6-1)/12)+1</f>
        <v>2</v>
      </c>
      <c r="Q8" s="74" t="n">
        <f aca="false">INT((Q6-1)/12)+1</f>
        <v>2</v>
      </c>
      <c r="R8" s="74" t="n">
        <f aca="false">INT((R6-1)/12)+1</f>
        <v>2</v>
      </c>
      <c r="S8" s="74" t="n">
        <f aca="false">INT((S6-1)/12)+1</f>
        <v>2</v>
      </c>
      <c r="T8" s="74" t="n">
        <f aca="false">INT((T6-1)/12)+1</f>
        <v>2</v>
      </c>
      <c r="U8" s="74" t="n">
        <f aca="false">INT((U6-1)/12)+1</f>
        <v>2</v>
      </c>
      <c r="V8" s="74" t="n">
        <f aca="false">INT((V6-1)/12)+1</f>
        <v>2</v>
      </c>
      <c r="W8" s="74" t="n">
        <f aca="false">INT((W6-1)/12)+1</f>
        <v>2</v>
      </c>
      <c r="X8" s="74" t="n">
        <f aca="false">INT((X6-1)/12)+1</f>
        <v>2</v>
      </c>
      <c r="Y8" s="74" t="n">
        <f aca="false">INT((Y6-1)/12)+1</f>
        <v>2</v>
      </c>
      <c r="Z8" s="74" t="n">
        <f aca="false">INT((Z6-1)/12)+1</f>
        <v>2</v>
      </c>
      <c r="AA8" s="74" t="n">
        <f aca="false">INT((AA6-1)/12)+1</f>
        <v>2</v>
      </c>
      <c r="AB8" s="74" t="n">
        <f aca="false">INT((AB6-1)/12)+1</f>
        <v>3</v>
      </c>
      <c r="AC8" s="74" t="n">
        <f aca="false">INT((AC6-1)/12)+1</f>
        <v>3</v>
      </c>
      <c r="AD8" s="74" t="n">
        <f aca="false">INT((AD6-1)/12)+1</f>
        <v>3</v>
      </c>
      <c r="AE8" s="74" t="n">
        <f aca="false">INT((AE6-1)/12)+1</f>
        <v>3</v>
      </c>
      <c r="AF8" s="74" t="n">
        <f aca="false">INT((AF6-1)/12)+1</f>
        <v>3</v>
      </c>
      <c r="AG8" s="74" t="n">
        <f aca="false">INT((AG6-1)/12)+1</f>
        <v>3</v>
      </c>
      <c r="AH8" s="74" t="n">
        <f aca="false">INT((AH6-1)/12)+1</f>
        <v>3</v>
      </c>
      <c r="AI8" s="74" t="n">
        <f aca="false">INT((AI6-1)/12)+1</f>
        <v>3</v>
      </c>
      <c r="AJ8" s="74" t="n">
        <f aca="false">INT((AJ6-1)/12)+1</f>
        <v>3</v>
      </c>
      <c r="AK8" s="74" t="n">
        <f aca="false">INT((AK6-1)/12)+1</f>
        <v>3</v>
      </c>
      <c r="AL8" s="74" t="n">
        <f aca="false">INT((AL6-1)/12)+1</f>
        <v>3</v>
      </c>
      <c r="AM8" s="74" t="n">
        <f aca="false">INT((AM6-1)/12)+1</f>
        <v>3</v>
      </c>
    </row>
    <row r="9" customFormat="false" ht="21" hidden="false" customHeight="true" outlineLevel="0" collapsed="false">
      <c r="A9" s="46"/>
      <c r="B9" s="46"/>
      <c r="C9" s="64" t="s">
        <v>134</v>
      </c>
      <c r="D9" s="74" t="n">
        <f aca="false">INT((D6-1)/3)+1</f>
        <v>1</v>
      </c>
      <c r="E9" s="74" t="n">
        <f aca="false">INT((E6-1)/3)+1</f>
        <v>1</v>
      </c>
      <c r="F9" s="74" t="n">
        <f aca="false">INT((F6-1)/3)+1</f>
        <v>1</v>
      </c>
      <c r="G9" s="74" t="n">
        <f aca="false">INT((G6-1)/3)+1</f>
        <v>2</v>
      </c>
      <c r="H9" s="74" t="n">
        <f aca="false">INT((H6-1)/3)+1</f>
        <v>2</v>
      </c>
      <c r="I9" s="74" t="n">
        <f aca="false">INT((I6-1)/3)+1</f>
        <v>2</v>
      </c>
      <c r="J9" s="74" t="n">
        <f aca="false">INT((J6-1)/3)+1</f>
        <v>3</v>
      </c>
      <c r="K9" s="74" t="n">
        <f aca="false">INT((K6-1)/3)+1</f>
        <v>3</v>
      </c>
      <c r="L9" s="74" t="n">
        <f aca="false">INT((L6-1)/3)+1</f>
        <v>3</v>
      </c>
      <c r="M9" s="74" t="n">
        <f aca="false">INT((M6-1)/3)+1</f>
        <v>4</v>
      </c>
      <c r="N9" s="74" t="n">
        <f aca="false">INT((N6-1)/3)+1</f>
        <v>4</v>
      </c>
      <c r="O9" s="74" t="n">
        <f aca="false">INT((O6-1)/3)+1</f>
        <v>4</v>
      </c>
      <c r="P9" s="74" t="n">
        <f aca="false">INT((P6-1)/3)+1</f>
        <v>5</v>
      </c>
      <c r="Q9" s="74" t="n">
        <f aca="false">INT((Q6-1)/3)+1</f>
        <v>5</v>
      </c>
      <c r="R9" s="74" t="n">
        <f aca="false">INT((R6-1)/3)+1</f>
        <v>5</v>
      </c>
      <c r="S9" s="74" t="n">
        <f aca="false">INT((S6-1)/3)+1</f>
        <v>6</v>
      </c>
      <c r="T9" s="74" t="n">
        <f aca="false">INT((T6-1)/3)+1</f>
        <v>6</v>
      </c>
      <c r="U9" s="74" t="n">
        <f aca="false">INT((U6-1)/3)+1</f>
        <v>6</v>
      </c>
      <c r="V9" s="74" t="n">
        <f aca="false">INT((V6-1)/3)+1</f>
        <v>7</v>
      </c>
      <c r="W9" s="74" t="n">
        <f aca="false">INT((W6-1)/3)+1</f>
        <v>7</v>
      </c>
      <c r="X9" s="74" t="n">
        <f aca="false">INT((X6-1)/3)+1</f>
        <v>7</v>
      </c>
      <c r="Y9" s="74" t="n">
        <f aca="false">INT((Y6-1)/3)+1</f>
        <v>8</v>
      </c>
      <c r="Z9" s="74" t="n">
        <f aca="false">INT((Z6-1)/3)+1</f>
        <v>8</v>
      </c>
      <c r="AA9" s="74" t="n">
        <f aca="false">INT((AA6-1)/3)+1</f>
        <v>8</v>
      </c>
      <c r="AB9" s="74" t="n">
        <f aca="false">INT((AB6-1)/3)+1</f>
        <v>9</v>
      </c>
      <c r="AC9" s="74" t="n">
        <f aca="false">INT((AC6-1)/3)+1</f>
        <v>9</v>
      </c>
      <c r="AD9" s="74" t="n">
        <f aca="false">INT((AD6-1)/3)+1</f>
        <v>9</v>
      </c>
      <c r="AE9" s="74" t="n">
        <f aca="false">INT((AE6-1)/3)+1</f>
        <v>10</v>
      </c>
      <c r="AF9" s="74" t="n">
        <f aca="false">INT((AF6-1)/3)+1</f>
        <v>10</v>
      </c>
      <c r="AG9" s="74" t="n">
        <f aca="false">INT((AG6-1)/3)+1</f>
        <v>10</v>
      </c>
      <c r="AH9" s="74" t="n">
        <f aca="false">INT((AH6-1)/3)+1</f>
        <v>11</v>
      </c>
      <c r="AI9" s="74" t="n">
        <f aca="false">INT((AI6-1)/3)+1</f>
        <v>11</v>
      </c>
      <c r="AJ9" s="74" t="n">
        <f aca="false">INT((AJ6-1)/3)+1</f>
        <v>11</v>
      </c>
      <c r="AK9" s="74" t="n">
        <f aca="false">INT((AK6-1)/3)+1</f>
        <v>12</v>
      </c>
      <c r="AL9" s="74" t="n">
        <f aca="false">INT((AL6-1)/3)+1</f>
        <v>12</v>
      </c>
      <c r="AM9" s="74" t="n">
        <f aca="false">INT((AM6-1)/3)+1</f>
        <v>12</v>
      </c>
    </row>
    <row r="10" customFormat="false" ht="21" hidden="false" customHeight="true" outlineLevel="0" collapsed="false">
      <c r="A10" s="46"/>
      <c r="B10" s="46"/>
      <c r="C10" s="46"/>
      <c r="D10" s="66"/>
      <c r="E10" s="66"/>
      <c r="F10" s="66"/>
      <c r="G10" s="66"/>
      <c r="H10" s="66"/>
      <c r="I10" s="66"/>
      <c r="J10" s="66"/>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row>
    <row r="11" customFormat="false" ht="21" hidden="false" customHeight="true" outlineLevel="0" collapsed="false">
      <c r="A11" s="46"/>
      <c r="B11" s="46"/>
      <c r="C11" s="64" t="s">
        <v>123</v>
      </c>
      <c r="D11" s="75" t="n">
        <f aca="false">'Plan Drivers'!D47</f>
        <v>147.6</v>
      </c>
      <c r="E11" s="75" t="n">
        <f aca="false">'Plan Drivers'!E47</f>
        <v>534.2</v>
      </c>
      <c r="F11" s="75" t="n">
        <f aca="false">'Plan Drivers'!F47</f>
        <v>694.9</v>
      </c>
      <c r="G11" s="75" t="n">
        <f aca="false">'Plan Drivers'!G47</f>
        <v>752.4</v>
      </c>
      <c r="H11" s="75" t="n">
        <f aca="false">'Plan Drivers'!H47</f>
        <v>808.7</v>
      </c>
      <c r="I11" s="75" t="n">
        <f aca="false">'Plan Drivers'!I47</f>
        <v>863.9</v>
      </c>
      <c r="J11" s="75" t="n">
        <f aca="false">'Plan Drivers'!J47</f>
        <v>918</v>
      </c>
      <c r="K11" s="75" t="n">
        <f aca="false">'Plan Drivers'!K47</f>
        <v>971</v>
      </c>
      <c r="L11" s="75" t="n">
        <f aca="false">'Plan Drivers'!L47</f>
        <v>1022.9</v>
      </c>
      <c r="M11" s="75" t="n">
        <f aca="false">'Plan Drivers'!M47</f>
        <v>1073.8</v>
      </c>
      <c r="N11" s="75" t="n">
        <f aca="false">'Plan Drivers'!N47</f>
        <v>1123.7</v>
      </c>
      <c r="O11" s="75" t="n">
        <f aca="false">'Plan Drivers'!O47</f>
        <v>1172.6</v>
      </c>
      <c r="P11" s="75" t="n">
        <f aca="false">'Plan Drivers'!P47</f>
        <v>1220.5</v>
      </c>
      <c r="Q11" s="75" t="n">
        <f aca="false">'Plan Drivers'!Q47</f>
        <v>1267.5</v>
      </c>
      <c r="R11" s="75" t="n">
        <f aca="false">'Plan Drivers'!R47</f>
        <v>1313.5</v>
      </c>
      <c r="S11" s="75" t="n">
        <f aca="false">'Plan Drivers'!S47</f>
        <v>1358.6</v>
      </c>
      <c r="T11" s="75" t="n">
        <f aca="false">'Plan Drivers'!T47</f>
        <v>1402.8</v>
      </c>
      <c r="U11" s="75" t="n">
        <f aca="false">'Plan Drivers'!U47</f>
        <v>1446.1</v>
      </c>
      <c r="V11" s="75" t="n">
        <f aca="false">'Plan Drivers'!V47</f>
        <v>1488.6</v>
      </c>
      <c r="W11" s="75" t="n">
        <f aca="false">'Plan Drivers'!W47</f>
        <v>1530.2</v>
      </c>
      <c r="X11" s="75" t="n">
        <f aca="false">'Plan Drivers'!X47</f>
        <v>1570.9</v>
      </c>
      <c r="Y11" s="75" t="n">
        <f aca="false">'Plan Drivers'!Y47</f>
        <v>1610.9</v>
      </c>
      <c r="Z11" s="75" t="n">
        <f aca="false">'Plan Drivers'!Z47</f>
        <v>1650</v>
      </c>
      <c r="AA11" s="75" t="n">
        <f aca="false">'Plan Drivers'!AA47</f>
        <v>1688.4</v>
      </c>
      <c r="AB11" s="75" t="n">
        <f aca="false">'Plan Drivers'!AB47</f>
        <v>1726</v>
      </c>
      <c r="AC11" s="75" t="n">
        <f aca="false">'Plan Drivers'!AC47</f>
        <v>1762.9</v>
      </c>
      <c r="AD11" s="75" t="n">
        <f aca="false">'Plan Drivers'!AD47</f>
        <v>1799</v>
      </c>
      <c r="AE11" s="75" t="n">
        <f aca="false">'Plan Drivers'!AE47</f>
        <v>1834.4</v>
      </c>
      <c r="AF11" s="75" t="n">
        <f aca="false">'Plan Drivers'!AF47</f>
        <v>1869.1</v>
      </c>
      <c r="AG11" s="75" t="n">
        <f aca="false">'Plan Drivers'!AG47</f>
        <v>1903</v>
      </c>
      <c r="AH11" s="75" t="n">
        <f aca="false">'Plan Drivers'!AH47</f>
        <v>1936.4</v>
      </c>
      <c r="AI11" s="75" t="n">
        <f aca="false">'Plan Drivers'!AI47</f>
        <v>1969</v>
      </c>
      <c r="AJ11" s="75" t="n">
        <f aca="false">'Plan Drivers'!AJ47</f>
        <v>2001</v>
      </c>
      <c r="AK11" s="75" t="n">
        <f aca="false">'Plan Drivers'!AK47</f>
        <v>2032.3</v>
      </c>
      <c r="AL11" s="75" t="n">
        <f aca="false">'Plan Drivers'!AL47</f>
        <v>2063.1</v>
      </c>
      <c r="AM11" s="75" t="n">
        <f aca="false">'Plan Drivers'!AM47</f>
        <v>2093.2</v>
      </c>
    </row>
    <row r="12" customFormat="false" ht="21" hidden="false" customHeight="true" outlineLevel="0" collapsed="false">
      <c r="A12" s="46"/>
      <c r="B12" s="46"/>
      <c r="C12" s="64" t="s">
        <v>124</v>
      </c>
      <c r="D12" s="75" t="n">
        <f aca="false">'Plan Drivers'!D60</f>
        <v>0</v>
      </c>
      <c r="E12" s="75" t="n">
        <f aca="false">'Plan Drivers'!E60</f>
        <v>0</v>
      </c>
      <c r="F12" s="75" t="n">
        <f aca="false">'Plan Drivers'!F60</f>
        <v>24769</v>
      </c>
      <c r="G12" s="75" t="n">
        <f aca="false">'Plan Drivers'!G60</f>
        <v>25613</v>
      </c>
      <c r="H12" s="75" t="n">
        <f aca="false">'Plan Drivers'!H60</f>
        <v>26522</v>
      </c>
      <c r="I12" s="75" t="n">
        <f aca="false">'Plan Drivers'!I60</f>
        <v>22494</v>
      </c>
      <c r="J12" s="75" t="n">
        <f aca="false">'Plan Drivers'!J60</f>
        <v>23528</v>
      </c>
      <c r="K12" s="75" t="n">
        <f aca="false">'Plan Drivers'!K60</f>
        <v>24624</v>
      </c>
      <c r="L12" s="75" t="n">
        <f aca="false">'Plan Drivers'!L60</f>
        <v>25781</v>
      </c>
      <c r="M12" s="75" t="n">
        <f aca="false">'Plan Drivers'!M60</f>
        <v>26371</v>
      </c>
      <c r="N12" s="75" t="n">
        <f aca="false">'Plan Drivers'!N60</f>
        <v>26962</v>
      </c>
      <c r="O12" s="75" t="n">
        <f aca="false">'Plan Drivers'!O60</f>
        <v>24555</v>
      </c>
      <c r="P12" s="75" t="n">
        <f aca="false">'Plan Drivers'!P60</f>
        <v>25151</v>
      </c>
      <c r="Q12" s="75" t="n">
        <f aca="false">'Plan Drivers'!Q60</f>
        <v>25753</v>
      </c>
      <c r="R12" s="75" t="n">
        <f aca="false">'Plan Drivers'!R60</f>
        <v>26362</v>
      </c>
      <c r="S12" s="75" t="n">
        <f aca="false">'Plan Drivers'!S60</f>
        <v>26978</v>
      </c>
      <c r="T12" s="75" t="n">
        <f aca="false">'Plan Drivers'!T60</f>
        <v>27605</v>
      </c>
      <c r="U12" s="75" t="n">
        <f aca="false">'Plan Drivers'!U60</f>
        <v>28245</v>
      </c>
      <c r="V12" s="75" t="n">
        <f aca="false">'Plan Drivers'!V60</f>
        <v>28899</v>
      </c>
      <c r="W12" s="75" t="n">
        <f aca="false">'Plan Drivers'!W60</f>
        <v>29569</v>
      </c>
      <c r="X12" s="75" t="n">
        <f aca="false">'Plan Drivers'!X60</f>
        <v>30260</v>
      </c>
      <c r="Y12" s="75" t="n">
        <f aca="false">'Plan Drivers'!Y60</f>
        <v>30973</v>
      </c>
      <c r="Z12" s="75" t="n">
        <f aca="false">'Plan Drivers'!Z60</f>
        <v>31712</v>
      </c>
      <c r="AA12" s="75" t="n">
        <f aca="false">'Plan Drivers'!AA60</f>
        <v>32480</v>
      </c>
      <c r="AB12" s="75" t="n">
        <f aca="false">'Plan Drivers'!AB60</f>
        <v>33281</v>
      </c>
      <c r="AC12" s="75" t="n">
        <f aca="false">'Plan Drivers'!AC60</f>
        <v>34120</v>
      </c>
      <c r="AD12" s="75" t="n">
        <f aca="false">'Plan Drivers'!AD60</f>
        <v>35000</v>
      </c>
      <c r="AE12" s="75" t="n">
        <f aca="false">'Plan Drivers'!AE60</f>
        <v>35927</v>
      </c>
      <c r="AF12" s="75" t="n">
        <f aca="false">'Plan Drivers'!AF60</f>
        <v>36907</v>
      </c>
      <c r="AG12" s="75" t="n">
        <f aca="false">'Plan Drivers'!AG60</f>
        <v>37945</v>
      </c>
      <c r="AH12" s="75" t="n">
        <f aca="false">'Plan Drivers'!AH60</f>
        <v>39048</v>
      </c>
      <c r="AI12" s="75" t="n">
        <f aca="false">'Plan Drivers'!AI60</f>
        <v>40223</v>
      </c>
      <c r="AJ12" s="75" t="n">
        <f aca="false">'Plan Drivers'!AJ60</f>
        <v>41479</v>
      </c>
      <c r="AK12" s="75" t="n">
        <f aca="false">'Plan Drivers'!AK60</f>
        <v>42824</v>
      </c>
      <c r="AL12" s="75" t="n">
        <f aca="false">'Plan Drivers'!AL60</f>
        <v>44267</v>
      </c>
      <c r="AM12" s="75" t="n">
        <f aca="false">'Plan Drivers'!AM60</f>
        <v>45820</v>
      </c>
    </row>
    <row r="13" customFormat="false" ht="21" hidden="false" customHeight="true" outlineLevel="0" collapsed="false">
      <c r="A13" s="46"/>
      <c r="B13" s="46"/>
      <c r="C13" s="64" t="s">
        <v>125</v>
      </c>
      <c r="D13" s="75" t="n">
        <f aca="false">'Plan Drivers'!D73</f>
        <v>2</v>
      </c>
      <c r="E13" s="75" t="n">
        <f aca="false">'Plan Drivers'!E73</f>
        <v>2</v>
      </c>
      <c r="F13" s="75" t="n">
        <f aca="false">'Plan Drivers'!F73</f>
        <v>2</v>
      </c>
      <c r="G13" s="75" t="n">
        <f aca="false">'Plan Drivers'!G73</f>
        <v>2</v>
      </c>
      <c r="H13" s="75" t="n">
        <f aca="false">'Plan Drivers'!H73</f>
        <v>2</v>
      </c>
      <c r="I13" s="75" t="n">
        <f aca="false">'Plan Drivers'!I73</f>
        <v>2</v>
      </c>
      <c r="J13" s="75" t="n">
        <f aca="false">'Plan Drivers'!J73</f>
        <v>2</v>
      </c>
      <c r="K13" s="75" t="n">
        <f aca="false">'Plan Drivers'!K73</f>
        <v>2</v>
      </c>
      <c r="L13" s="75" t="n">
        <f aca="false">'Plan Drivers'!L73</f>
        <v>2</v>
      </c>
      <c r="M13" s="75" t="n">
        <f aca="false">'Plan Drivers'!M73</f>
        <v>2</v>
      </c>
      <c r="N13" s="75" t="n">
        <f aca="false">'Plan Drivers'!N73</f>
        <v>2</v>
      </c>
      <c r="O13" s="75" t="n">
        <f aca="false">'Plan Drivers'!O73</f>
        <v>2</v>
      </c>
      <c r="P13" s="75" t="n">
        <f aca="false">'Plan Drivers'!P73</f>
        <v>2</v>
      </c>
      <c r="Q13" s="75" t="n">
        <f aca="false">'Plan Drivers'!Q73</f>
        <v>2</v>
      </c>
      <c r="R13" s="75" t="n">
        <f aca="false">'Plan Drivers'!R73</f>
        <v>2</v>
      </c>
      <c r="S13" s="75" t="n">
        <f aca="false">'Plan Drivers'!S73</f>
        <v>2</v>
      </c>
      <c r="T13" s="75" t="n">
        <f aca="false">'Plan Drivers'!T73</f>
        <v>2</v>
      </c>
      <c r="U13" s="75" t="n">
        <f aca="false">'Plan Drivers'!U73</f>
        <v>2</v>
      </c>
      <c r="V13" s="75" t="n">
        <f aca="false">'Plan Drivers'!V73</f>
        <v>2</v>
      </c>
      <c r="W13" s="75" t="n">
        <f aca="false">'Plan Drivers'!W73</f>
        <v>2</v>
      </c>
      <c r="X13" s="75" t="n">
        <f aca="false">'Plan Drivers'!X73</f>
        <v>2</v>
      </c>
      <c r="Y13" s="75" t="n">
        <f aca="false">'Plan Drivers'!Y73</f>
        <v>2</v>
      </c>
      <c r="Z13" s="75" t="n">
        <f aca="false">'Plan Drivers'!Z73</f>
        <v>2</v>
      </c>
      <c r="AA13" s="75" t="n">
        <f aca="false">'Plan Drivers'!AA73</f>
        <v>2</v>
      </c>
      <c r="AB13" s="75" t="n">
        <f aca="false">'Plan Drivers'!AB73</f>
        <v>2</v>
      </c>
      <c r="AC13" s="75" t="n">
        <f aca="false">'Plan Drivers'!AC73</f>
        <v>2</v>
      </c>
      <c r="AD13" s="75" t="n">
        <f aca="false">'Plan Drivers'!AD73</f>
        <v>2</v>
      </c>
      <c r="AE13" s="75" t="n">
        <f aca="false">'Plan Drivers'!AE73</f>
        <v>2</v>
      </c>
      <c r="AF13" s="75" t="n">
        <f aca="false">'Plan Drivers'!AF73</f>
        <v>2</v>
      </c>
      <c r="AG13" s="75" t="n">
        <f aca="false">'Plan Drivers'!AG73</f>
        <v>2</v>
      </c>
      <c r="AH13" s="75" t="n">
        <f aca="false">'Plan Drivers'!AH73</f>
        <v>2</v>
      </c>
      <c r="AI13" s="75" t="n">
        <f aca="false">'Plan Drivers'!AI73</f>
        <v>2</v>
      </c>
      <c r="AJ13" s="75" t="n">
        <f aca="false">'Plan Drivers'!AJ73</f>
        <v>2</v>
      </c>
      <c r="AK13" s="75" t="n">
        <f aca="false">'Plan Drivers'!AK73</f>
        <v>2</v>
      </c>
      <c r="AL13" s="75" t="n">
        <f aca="false">'Plan Drivers'!AL73</f>
        <v>2</v>
      </c>
      <c r="AM13" s="75" t="n">
        <f aca="false">'Plan Drivers'!AM73</f>
        <v>2</v>
      </c>
    </row>
    <row r="14" customFormat="false" ht="21" hidden="false" customHeight="true" outlineLevel="0" collapsed="false">
      <c r="A14" s="46"/>
      <c r="B14" s="46"/>
      <c r="C14" s="4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row>
    <row r="15" customFormat="false" ht="21" hidden="false" customHeight="true" outlineLevel="0" collapsed="false">
      <c r="A15" s="46"/>
      <c r="B15" s="46"/>
      <c r="C15" s="64" t="s">
        <v>135</v>
      </c>
      <c r="D15" s="76" t="n">
        <f aca="false">'Plan Drivers'!D8</f>
        <v>0</v>
      </c>
      <c r="E15" s="76" t="n">
        <f aca="false">'Plan Drivers'!E8</f>
        <v>0</v>
      </c>
      <c r="F15" s="76" t="n">
        <f aca="false">'Plan Drivers'!F8</f>
        <v>0</v>
      </c>
      <c r="G15" s="76" t="n">
        <f aca="false">'Plan Drivers'!G8</f>
        <v>0</v>
      </c>
      <c r="H15" s="76" t="n">
        <f aca="false">'Plan Drivers'!H8</f>
        <v>0.5</v>
      </c>
      <c r="I15" s="76" t="n">
        <f aca="false">'Plan Drivers'!I8</f>
        <v>1.475</v>
      </c>
      <c r="J15" s="76" t="n">
        <f aca="false">'Plan Drivers'!J8</f>
        <v>2.40125</v>
      </c>
      <c r="K15" s="76" t="n">
        <f aca="false">'Plan Drivers'!K8</f>
        <v>3.2811875</v>
      </c>
      <c r="L15" s="76" t="n">
        <f aca="false">'Plan Drivers'!L8</f>
        <v>4.117128124</v>
      </c>
      <c r="M15" s="76" t="n">
        <f aca="false">'Plan Drivers'!M8</f>
        <v>4.91127172</v>
      </c>
      <c r="N15" s="76" t="n">
        <f aca="false">'Plan Drivers'!N8</f>
        <v>5.665708132</v>
      </c>
      <c r="O15" s="76" t="n">
        <f aca="false">'Plan Drivers'!O8</f>
        <v>6.382422728</v>
      </c>
      <c r="P15" s="76" t="n">
        <f aca="false">'Plan Drivers'!P8</f>
        <v>7.06330158857143</v>
      </c>
      <c r="Q15" s="76" t="n">
        <f aca="false">'Plan Drivers'!Q8</f>
        <v>7.69750590095238</v>
      </c>
      <c r="R15" s="76" t="n">
        <f aca="false">'Plan Drivers'!R8</f>
        <v>8</v>
      </c>
      <c r="S15" s="76" t="n">
        <f aca="false">'Plan Drivers'!S8</f>
        <v>8</v>
      </c>
      <c r="T15" s="76" t="n">
        <f aca="false">'Plan Drivers'!T8</f>
        <v>8</v>
      </c>
      <c r="U15" s="76" t="n">
        <f aca="false">'Plan Drivers'!U8</f>
        <v>8</v>
      </c>
      <c r="V15" s="76" t="n">
        <f aca="false">'Plan Drivers'!V8</f>
        <v>8</v>
      </c>
      <c r="W15" s="76" t="n">
        <f aca="false">'Plan Drivers'!W8</f>
        <v>8</v>
      </c>
      <c r="X15" s="76" t="n">
        <f aca="false">'Plan Drivers'!X8</f>
        <v>8</v>
      </c>
      <c r="Y15" s="76" t="n">
        <f aca="false">'Plan Drivers'!Y8</f>
        <v>8</v>
      </c>
      <c r="Z15" s="76" t="n">
        <f aca="false">'Plan Drivers'!Z8</f>
        <v>8</v>
      </c>
      <c r="AA15" s="76" t="n">
        <f aca="false">'Plan Drivers'!AA8</f>
        <v>8</v>
      </c>
      <c r="AB15" s="76" t="n">
        <f aca="false">'Plan Drivers'!AB8</f>
        <v>8</v>
      </c>
      <c r="AC15" s="76" t="n">
        <f aca="false">'Plan Drivers'!AC8</f>
        <v>8</v>
      </c>
      <c r="AD15" s="76" t="n">
        <f aca="false">'Plan Drivers'!AD8</f>
        <v>8</v>
      </c>
      <c r="AE15" s="76" t="n">
        <f aca="false">'Plan Drivers'!AE8</f>
        <v>8</v>
      </c>
      <c r="AF15" s="76" t="n">
        <f aca="false">'Plan Drivers'!AF8</f>
        <v>8</v>
      </c>
      <c r="AG15" s="76" t="n">
        <f aca="false">'Plan Drivers'!AG8</f>
        <v>8</v>
      </c>
      <c r="AH15" s="76" t="n">
        <f aca="false">'Plan Drivers'!AH8</f>
        <v>8</v>
      </c>
      <c r="AI15" s="76" t="n">
        <f aca="false">'Plan Drivers'!AI8</f>
        <v>8</v>
      </c>
      <c r="AJ15" s="76" t="n">
        <f aca="false">'Plan Drivers'!AJ8</f>
        <v>8</v>
      </c>
      <c r="AK15" s="76" t="n">
        <f aca="false">'Plan Drivers'!AK8</f>
        <v>8</v>
      </c>
      <c r="AL15" s="76" t="n">
        <f aca="false">'Plan Drivers'!AL8</f>
        <v>8</v>
      </c>
      <c r="AM15" s="76" t="n">
        <f aca="false">'Plan Drivers'!AM8</f>
        <v>8</v>
      </c>
    </row>
    <row r="16" customFormat="false" ht="21" hidden="false" customHeight="true" outlineLevel="0" collapsed="false">
      <c r="A16" s="46"/>
      <c r="B16" s="46"/>
      <c r="C16" s="64" t="s">
        <v>136</v>
      </c>
      <c r="D16" s="76" t="n">
        <f aca="false">'Plan Drivers'!D21</f>
        <v>0</v>
      </c>
      <c r="E16" s="76" t="n">
        <f aca="false">'Plan Drivers'!E21</f>
        <v>0</v>
      </c>
      <c r="F16" s="76" t="n">
        <f aca="false">'Plan Drivers'!F21</f>
        <v>0</v>
      </c>
      <c r="G16" s="76" t="n">
        <f aca="false">'Plan Drivers'!G21</f>
        <v>5</v>
      </c>
      <c r="H16" s="76" t="n">
        <f aca="false">'Plan Drivers'!H21</f>
        <v>14.7</v>
      </c>
      <c r="I16" s="76" t="n">
        <f aca="false">'Plan Drivers'!I21</f>
        <v>23.818</v>
      </c>
      <c r="J16" s="76" t="n">
        <f aca="false">'Plan Drivers'!J21</f>
        <v>33.63892</v>
      </c>
      <c r="K16" s="76" t="n">
        <f aca="false">'Plan Drivers'!K21</f>
        <v>44.1205848</v>
      </c>
      <c r="L16" s="76" t="n">
        <f aca="false">'Plan Drivers'!L21</f>
        <v>53.9733497</v>
      </c>
      <c r="M16" s="76" t="n">
        <f aca="false">'Plan Drivers'!M21</f>
        <v>63.2349487333333</v>
      </c>
      <c r="N16" s="76" t="n">
        <f aca="false">'Plan Drivers'!N21</f>
        <v>71.9408518</v>
      </c>
      <c r="O16" s="76" t="n">
        <f aca="false">'Plan Drivers'!O21</f>
        <v>80.1244007</v>
      </c>
      <c r="P16" s="76" t="n">
        <f aca="false">'Plan Drivers'!P21</f>
        <v>87.8169366666667</v>
      </c>
      <c r="Q16" s="76" t="n">
        <f aca="false">'Plan Drivers'!Q21</f>
        <v>95.0479204444444</v>
      </c>
      <c r="R16" s="76" t="n">
        <f aca="false">'Plan Drivers'!R21</f>
        <v>101.845045238095</v>
      </c>
      <c r="S16" s="76" t="n">
        <f aca="false">'Plan Drivers'!S21</f>
        <v>114.484342507937</v>
      </c>
      <c r="T16" s="76" t="n">
        <f aca="false">'Plan Drivers'!T21</f>
        <v>132.615281968254</v>
      </c>
      <c r="U16" s="76" t="n">
        <f aca="false">'Plan Drivers'!U21</f>
        <v>149.658365047619</v>
      </c>
      <c r="V16" s="76" t="n">
        <f aca="false">'Plan Drivers'!V21</f>
        <v>165.678863142857</v>
      </c>
      <c r="W16" s="76" t="n">
        <f aca="false">'Plan Drivers'!W21</f>
        <v>180.738131365079</v>
      </c>
      <c r="X16" s="76" t="n">
        <f aca="false">'Plan Drivers'!X21</f>
        <v>194.893843460317</v>
      </c>
      <c r="Y16" s="76" t="n">
        <f aca="false">'Plan Drivers'!Y21</f>
        <v>214.450212857143</v>
      </c>
      <c r="Z16" s="76" t="n">
        <f aca="false">'Plan Drivers'!Z21</f>
        <v>239.083200095238</v>
      </c>
      <c r="AA16" s="76" t="n">
        <f aca="false">'Plan Drivers'!AA21</f>
        <v>262.238208095238</v>
      </c>
      <c r="AB16" s="76" t="n">
        <f aca="false">'Plan Drivers'!AB21</f>
        <v>284.003915616024</v>
      </c>
      <c r="AC16" s="76" t="n">
        <f aca="false">'Plan Drivers'!AC21</f>
        <v>304.463680665155</v>
      </c>
      <c r="AD16" s="76" t="n">
        <f aca="false">'Plan Drivers'!AD21</f>
        <v>329.945859833711</v>
      </c>
      <c r="AE16" s="76" t="n">
        <f aca="false">'Plan Drivers'!AE21</f>
        <v>351.757272290249</v>
      </c>
      <c r="AF16" s="76" t="n">
        <f aca="false">'Plan Drivers'!AF21</f>
        <v>363</v>
      </c>
      <c r="AG16" s="76" t="n">
        <f aca="false">'Plan Drivers'!AG21</f>
        <v>373</v>
      </c>
      <c r="AH16" s="76" t="n">
        <f aca="false">'Plan Drivers'!AH21</f>
        <v>384</v>
      </c>
      <c r="AI16" s="76" t="n">
        <f aca="false">'Plan Drivers'!AI21</f>
        <v>395</v>
      </c>
      <c r="AJ16" s="76" t="n">
        <f aca="false">'Plan Drivers'!AJ21</f>
        <v>400</v>
      </c>
      <c r="AK16" s="76" t="n">
        <f aca="false">'Plan Drivers'!AK21</f>
        <v>400</v>
      </c>
      <c r="AL16" s="76" t="n">
        <f aca="false">'Plan Drivers'!AL21</f>
        <v>400</v>
      </c>
      <c r="AM16" s="76" t="n">
        <f aca="false">'Plan Drivers'!AM21</f>
        <v>400</v>
      </c>
    </row>
    <row r="17" customFormat="false" ht="21" hidden="false" customHeight="true" outlineLevel="0" collapsed="false">
      <c r="A17" s="46"/>
      <c r="B17" s="46"/>
      <c r="C17" s="64" t="s">
        <v>137</v>
      </c>
      <c r="D17" s="76" t="n">
        <f aca="false">'Plan Drivers'!D34</f>
        <v>0</v>
      </c>
      <c r="E17" s="76" t="n">
        <f aca="false">'Plan Drivers'!E34</f>
        <v>0</v>
      </c>
      <c r="F17" s="76" t="n">
        <f aca="false">'Plan Drivers'!F34</f>
        <v>0</v>
      </c>
      <c r="G17" s="76" t="n">
        <f aca="false">'Plan Drivers'!G34</f>
        <v>3</v>
      </c>
      <c r="H17" s="76" t="n">
        <f aca="false">'Plan Drivers'!H34</f>
        <v>8.76</v>
      </c>
      <c r="I17" s="76" t="n">
        <f aca="false">'Plan Drivers'!I34</f>
        <v>14.0592</v>
      </c>
      <c r="J17" s="76" t="n">
        <f aca="false">'Plan Drivers'!J34</f>
        <v>19.684464</v>
      </c>
      <c r="K17" s="76" t="n">
        <f aca="false">'Plan Drivers'!K34</f>
        <v>25.6097068666667</v>
      </c>
      <c r="L17" s="76" t="n">
        <f aca="false">'Plan Drivers'!L34</f>
        <v>31.0609303333333</v>
      </c>
      <c r="M17" s="76" t="n">
        <f aca="false">'Plan Drivers'!M34</f>
        <v>36.0760559333333</v>
      </c>
      <c r="N17" s="76" t="n">
        <f aca="false">'Plan Drivers'!N34</f>
        <v>40.6899714</v>
      </c>
      <c r="O17" s="76" t="n">
        <f aca="false">'Plan Drivers'!O34</f>
        <v>44.9347737333333</v>
      </c>
      <c r="P17" s="76" t="n">
        <f aca="false">'Plan Drivers'!P34</f>
        <v>48.8399918095238</v>
      </c>
      <c r="Q17" s="76" t="n">
        <f aca="false">'Plan Drivers'!Q34</f>
        <v>52.4327924444444</v>
      </c>
      <c r="R17" s="76" t="n">
        <f aca="false">'Plan Drivers'!R34</f>
        <v>55.7381690793651</v>
      </c>
      <c r="S17" s="76" t="n">
        <f aca="false">'Plan Drivers'!S34</f>
        <v>62.5291155555556</v>
      </c>
      <c r="T17" s="76" t="n">
        <f aca="false">'Plan Drivers'!T34</f>
        <v>72.5267862857143</v>
      </c>
      <c r="U17" s="76" t="n">
        <f aca="false">'Plan Drivers'!U34</f>
        <v>81.7246434285714</v>
      </c>
      <c r="V17" s="76" t="n">
        <f aca="false">'Plan Drivers'!V34</f>
        <v>90.1866719365079</v>
      </c>
      <c r="W17" s="76" t="n">
        <f aca="false">'Plan Drivers'!W34</f>
        <v>97.9717381587302</v>
      </c>
      <c r="X17" s="76" t="n">
        <f aca="false">'Plan Drivers'!X34</f>
        <v>105.133999111111</v>
      </c>
      <c r="Y17" s="76" t="n">
        <f aca="false">'Plan Drivers'!Y34</f>
        <v>113.284578031746</v>
      </c>
      <c r="Z17" s="76" t="n">
        <f aca="false">'Plan Drivers'!Z34</f>
        <v>122.564638984127</v>
      </c>
      <c r="AA17" s="76" t="n">
        <f aca="false">'Plan Drivers'!AA34</f>
        <v>131.53834952381</v>
      </c>
      <c r="AB17" s="76" t="n">
        <f aca="false">'Plan Drivers'!AB34</f>
        <v>140.221496477702</v>
      </c>
      <c r="AC17" s="76" t="n">
        <f aca="false">'Plan Drivers'!AC34</f>
        <v>148.62877835223</v>
      </c>
      <c r="AD17" s="76" t="n">
        <f aca="false">'Plan Drivers'!AD34</f>
        <v>156.77388861678</v>
      </c>
      <c r="AE17" s="76" t="n">
        <f aca="false">'Plan Drivers'!AE34</f>
        <v>164.669592804233</v>
      </c>
      <c r="AF17" s="76" t="n">
        <f aca="false">'Plan Drivers'!AF34</f>
        <v>172.327799244142</v>
      </c>
      <c r="AG17" s="76" t="n">
        <f aca="false">'Plan Drivers'!AG34</f>
        <v>179.759624671202</v>
      </c>
      <c r="AH17" s="76" t="n">
        <f aca="false">'Plan Drivers'!AH34</f>
        <v>186.975454028723</v>
      </c>
      <c r="AI17" s="76" t="n">
        <f aca="false">'Plan Drivers'!AI34</f>
        <v>193.984996039305</v>
      </c>
      <c r="AJ17" s="76" t="n">
        <f aca="false">'Plan Drivers'!AJ34</f>
        <v>200.797334058957</v>
      </c>
      <c r="AK17" s="76" t="n">
        <f aca="false">'Plan Drivers'!AK34</f>
        <v>207.42097324263</v>
      </c>
      <c r="AL17" s="76" t="n">
        <f aca="false">'Plan Drivers'!AL34</f>
        <v>213.863883779289</v>
      </c>
      <c r="AM17" s="76" t="n">
        <f aca="false">'Plan Drivers'!AM34</f>
        <v>220.133540619803</v>
      </c>
    </row>
    <row r="18" customFormat="false" ht="21" hidden="false" customHeight="true" outlineLevel="0" collapsed="false">
      <c r="A18" s="46"/>
      <c r="B18" s="46"/>
      <c r="C18" s="46"/>
      <c r="D18" s="66"/>
      <c r="E18" s="66"/>
      <c r="F18" s="66"/>
      <c r="G18" s="66"/>
      <c r="H18" s="66"/>
      <c r="I18" s="66"/>
      <c r="J18" s="66"/>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row>
    <row r="19" customFormat="false" ht="21" hidden="false" customHeight="true" outlineLevel="0" collapsed="false">
      <c r="A19" s="46"/>
      <c r="B19" s="46"/>
      <c r="C19" s="64" t="s">
        <v>138</v>
      </c>
      <c r="D19" s="77" t="n">
        <f aca="false">Settings!$D$54*Settings!$D$8*(1+Settings!$D$93)^(D8-1)</f>
        <v>25000</v>
      </c>
      <c r="E19" s="77" t="n">
        <f aca="false">Settings!$D$54*Settings!$D$8*(1+Settings!$D$93)^(E8-1)</f>
        <v>25000</v>
      </c>
      <c r="F19" s="77" t="n">
        <f aca="false">Settings!$D$54*Settings!$D$8*(1+Settings!$D$93)^(F8-1)</f>
        <v>25000</v>
      </c>
      <c r="G19" s="77" t="n">
        <f aca="false">Settings!$D$54*Settings!$D$8*(1+Settings!$D$93)^(G8-1)</f>
        <v>25000</v>
      </c>
      <c r="H19" s="77" t="n">
        <f aca="false">Settings!$D$54*Settings!$D$8*(1+Settings!$D$93)^(H8-1)</f>
        <v>25000</v>
      </c>
      <c r="I19" s="77" t="n">
        <f aca="false">Settings!$D$54*Settings!$D$8*(1+Settings!$D$93)^(I8-1)</f>
        <v>25000</v>
      </c>
      <c r="J19" s="77" t="n">
        <f aca="false">Settings!$D$54*Settings!$D$8*(1+Settings!$D$93)^(J8-1)</f>
        <v>25000</v>
      </c>
      <c r="K19" s="77" t="n">
        <f aca="false">Settings!$D$54*Settings!$D$8*(1+Settings!$D$93)^(K8-1)</f>
        <v>25000</v>
      </c>
      <c r="L19" s="77" t="n">
        <f aca="false">Settings!$D$54*Settings!$D$8*(1+Settings!$D$93)^(L8-1)</f>
        <v>25000</v>
      </c>
      <c r="M19" s="77" t="n">
        <f aca="false">Settings!$D$54*Settings!$D$8*(1+Settings!$D$93)^(M8-1)</f>
        <v>25000</v>
      </c>
      <c r="N19" s="77" t="n">
        <f aca="false">Settings!$D$54*Settings!$D$8*(1+Settings!$D$93)^(N8-1)</f>
        <v>25000</v>
      </c>
      <c r="O19" s="77" t="n">
        <f aca="false">Settings!$D$54*Settings!$D$8*(1+Settings!$D$93)^(O8-1)</f>
        <v>25000</v>
      </c>
      <c r="P19" s="77" t="n">
        <f aca="false">Settings!$D$54*Settings!$D$8*(1+Settings!$D$93)^(P8-1)</f>
        <v>26250</v>
      </c>
      <c r="Q19" s="77" t="n">
        <f aca="false">Settings!$D$54*Settings!$D$8*(1+Settings!$D$93)^(Q8-1)</f>
        <v>26250</v>
      </c>
      <c r="R19" s="77" t="n">
        <f aca="false">Settings!$D$54*Settings!$D$8*(1+Settings!$D$93)^(R8-1)</f>
        <v>26250</v>
      </c>
      <c r="S19" s="77" t="n">
        <f aca="false">Settings!$D$54*Settings!$D$8*(1+Settings!$D$93)^(S8-1)</f>
        <v>26250</v>
      </c>
      <c r="T19" s="77" t="n">
        <f aca="false">Settings!$D$54*Settings!$D$8*(1+Settings!$D$93)^(T8-1)</f>
        <v>26250</v>
      </c>
      <c r="U19" s="77" t="n">
        <f aca="false">Settings!$D$54*Settings!$D$8*(1+Settings!$D$93)^(U8-1)</f>
        <v>26250</v>
      </c>
      <c r="V19" s="77" t="n">
        <f aca="false">Settings!$D$54*Settings!$D$8*(1+Settings!$D$93)^(V8-1)</f>
        <v>26250</v>
      </c>
      <c r="W19" s="77" t="n">
        <f aca="false">Settings!$D$54*Settings!$D$8*(1+Settings!$D$93)^(W8-1)</f>
        <v>26250</v>
      </c>
      <c r="X19" s="77" t="n">
        <f aca="false">Settings!$D$54*Settings!$D$8*(1+Settings!$D$93)^(X8-1)</f>
        <v>26250</v>
      </c>
      <c r="Y19" s="77" t="n">
        <f aca="false">Settings!$D$54*Settings!$D$8*(1+Settings!$D$93)^(Y8-1)</f>
        <v>26250</v>
      </c>
      <c r="Z19" s="77" t="n">
        <f aca="false">Settings!$D$54*Settings!$D$8*(1+Settings!$D$93)^(Z8-1)</f>
        <v>26250</v>
      </c>
      <c r="AA19" s="77" t="n">
        <f aca="false">Settings!$D$54*Settings!$D$8*(1+Settings!$D$93)^(AA8-1)</f>
        <v>26250</v>
      </c>
      <c r="AB19" s="77" t="n">
        <f aca="false">Settings!$D$54*Settings!$D$8*(1+Settings!$D$93)^(AB8-1)</f>
        <v>27562.5</v>
      </c>
      <c r="AC19" s="77" t="n">
        <f aca="false">Settings!$D$54*Settings!$D$8*(1+Settings!$D$93)^(AC8-1)</f>
        <v>27562.5</v>
      </c>
      <c r="AD19" s="77" t="n">
        <f aca="false">Settings!$D$54*Settings!$D$8*(1+Settings!$D$93)^(AD8-1)</f>
        <v>27562.5</v>
      </c>
      <c r="AE19" s="77" t="n">
        <f aca="false">Settings!$D$54*Settings!$D$8*(1+Settings!$D$93)^(AE8-1)</f>
        <v>27562.5</v>
      </c>
      <c r="AF19" s="77" t="n">
        <f aca="false">Settings!$D$54*Settings!$D$8*(1+Settings!$D$93)^(AF8-1)</f>
        <v>27562.5</v>
      </c>
      <c r="AG19" s="77" t="n">
        <f aca="false">Settings!$D$54*Settings!$D$8*(1+Settings!$D$93)^(AG8-1)</f>
        <v>27562.5</v>
      </c>
      <c r="AH19" s="77" t="n">
        <f aca="false">Settings!$D$54*Settings!$D$8*(1+Settings!$D$93)^(AH8-1)</f>
        <v>27562.5</v>
      </c>
      <c r="AI19" s="77" t="n">
        <f aca="false">Settings!$D$54*Settings!$D$8*(1+Settings!$D$93)^(AI8-1)</f>
        <v>27562.5</v>
      </c>
      <c r="AJ19" s="77" t="n">
        <f aca="false">Settings!$D$54*Settings!$D$8*(1+Settings!$D$93)^(AJ8-1)</f>
        <v>27562.5</v>
      </c>
      <c r="AK19" s="77" t="n">
        <f aca="false">Settings!$D$54*Settings!$D$8*(1+Settings!$D$93)^(AK8-1)</f>
        <v>27562.5</v>
      </c>
      <c r="AL19" s="77" t="n">
        <f aca="false">Settings!$D$54*Settings!$D$8*(1+Settings!$D$93)^(AL8-1)</f>
        <v>27562.5</v>
      </c>
      <c r="AM19" s="77" t="n">
        <f aca="false">Settings!$D$54*Settings!$D$8*(1+Settings!$D$93)^(AM8-1)</f>
        <v>27562.5</v>
      </c>
    </row>
    <row r="20" customFormat="false" ht="21" hidden="false" customHeight="true" outlineLevel="0" collapsed="false">
      <c r="A20" s="46"/>
      <c r="B20" s="46"/>
      <c r="C20" s="64" t="s">
        <v>139</v>
      </c>
      <c r="D20" s="77" t="n">
        <f aca="false">Settings!$D$67*Settings!$D$8*(1+Settings!$D$93)^(D8-1)</f>
        <v>3000</v>
      </c>
      <c r="E20" s="77" t="n">
        <f aca="false">Settings!$D$67*Settings!$D$8*(1+Settings!$D$93)^(E8-1)</f>
        <v>3000</v>
      </c>
      <c r="F20" s="77" t="n">
        <f aca="false">Settings!$D$67*Settings!$D$8*(1+Settings!$D$93)^(F8-1)</f>
        <v>3000</v>
      </c>
      <c r="G20" s="77" t="n">
        <f aca="false">Settings!$D$67*Settings!$D$8*(1+Settings!$D$93)^(G8-1)</f>
        <v>3000</v>
      </c>
      <c r="H20" s="77" t="n">
        <f aca="false">Settings!$D$67*Settings!$D$8*(1+Settings!$D$93)^(H8-1)</f>
        <v>3000</v>
      </c>
      <c r="I20" s="77" t="n">
        <f aca="false">Settings!$D$67*Settings!$D$8*(1+Settings!$D$93)^(I8-1)</f>
        <v>3000</v>
      </c>
      <c r="J20" s="77" t="n">
        <f aca="false">Settings!$D$67*Settings!$D$8*(1+Settings!$D$93)^(J8-1)</f>
        <v>3000</v>
      </c>
      <c r="K20" s="77" t="n">
        <f aca="false">Settings!$D$67*Settings!$D$8*(1+Settings!$D$93)^(K8-1)</f>
        <v>3000</v>
      </c>
      <c r="L20" s="77" t="n">
        <f aca="false">Settings!$D$67*Settings!$D$8*(1+Settings!$D$93)^(L8-1)</f>
        <v>3000</v>
      </c>
      <c r="M20" s="77" t="n">
        <f aca="false">Settings!$D$67*Settings!$D$8*(1+Settings!$D$93)^(M8-1)</f>
        <v>3000</v>
      </c>
      <c r="N20" s="77" t="n">
        <f aca="false">Settings!$D$67*Settings!$D$8*(1+Settings!$D$93)^(N8-1)</f>
        <v>3000</v>
      </c>
      <c r="O20" s="77" t="n">
        <f aca="false">Settings!$D$67*Settings!$D$8*(1+Settings!$D$93)^(O8-1)</f>
        <v>3000</v>
      </c>
      <c r="P20" s="77" t="n">
        <f aca="false">Settings!$D$67*Settings!$D$8*(1+Settings!$D$93)^(P8-1)</f>
        <v>3150</v>
      </c>
      <c r="Q20" s="77" t="n">
        <f aca="false">Settings!$D$67*Settings!$D$8*(1+Settings!$D$93)^(Q8-1)</f>
        <v>3150</v>
      </c>
      <c r="R20" s="77" t="n">
        <f aca="false">Settings!$D$67*Settings!$D$8*(1+Settings!$D$93)^(R8-1)</f>
        <v>3150</v>
      </c>
      <c r="S20" s="77" t="n">
        <f aca="false">Settings!$D$67*Settings!$D$8*(1+Settings!$D$93)^(S8-1)</f>
        <v>3150</v>
      </c>
      <c r="T20" s="77" t="n">
        <f aca="false">Settings!$D$67*Settings!$D$8*(1+Settings!$D$93)^(T8-1)</f>
        <v>3150</v>
      </c>
      <c r="U20" s="77" t="n">
        <f aca="false">Settings!$D$67*Settings!$D$8*(1+Settings!$D$93)^(U8-1)</f>
        <v>3150</v>
      </c>
      <c r="V20" s="77" t="n">
        <f aca="false">Settings!$D$67*Settings!$D$8*(1+Settings!$D$93)^(V8-1)</f>
        <v>3150</v>
      </c>
      <c r="W20" s="77" t="n">
        <f aca="false">Settings!$D$67*Settings!$D$8*(1+Settings!$D$93)^(W8-1)</f>
        <v>3150</v>
      </c>
      <c r="X20" s="77" t="n">
        <f aca="false">Settings!$D$67*Settings!$D$8*(1+Settings!$D$93)^(X8-1)</f>
        <v>3150</v>
      </c>
      <c r="Y20" s="77" t="n">
        <f aca="false">Settings!$D$67*Settings!$D$8*(1+Settings!$D$93)^(Y8-1)</f>
        <v>3150</v>
      </c>
      <c r="Z20" s="77" t="n">
        <f aca="false">Settings!$D$67*Settings!$D$8*(1+Settings!$D$93)^(Z8-1)</f>
        <v>3150</v>
      </c>
      <c r="AA20" s="77" t="n">
        <f aca="false">Settings!$D$67*Settings!$D$8*(1+Settings!$D$93)^(AA8-1)</f>
        <v>3150</v>
      </c>
      <c r="AB20" s="77" t="n">
        <f aca="false">Settings!$D$67*Settings!$D$8*(1+Settings!$D$93)^(AB8-1)</f>
        <v>3307.5</v>
      </c>
      <c r="AC20" s="77" t="n">
        <f aca="false">Settings!$D$67*Settings!$D$8*(1+Settings!$D$93)^(AC8-1)</f>
        <v>3307.5</v>
      </c>
      <c r="AD20" s="77" t="n">
        <f aca="false">Settings!$D$67*Settings!$D$8*(1+Settings!$D$93)^(AD8-1)</f>
        <v>3307.5</v>
      </c>
      <c r="AE20" s="77" t="n">
        <f aca="false">Settings!$D$67*Settings!$D$8*(1+Settings!$D$93)^(AE8-1)</f>
        <v>3307.5</v>
      </c>
      <c r="AF20" s="77" t="n">
        <f aca="false">Settings!$D$67*Settings!$D$8*(1+Settings!$D$93)^(AF8-1)</f>
        <v>3307.5</v>
      </c>
      <c r="AG20" s="77" t="n">
        <f aca="false">Settings!$D$67*Settings!$D$8*(1+Settings!$D$93)^(AG8-1)</f>
        <v>3307.5</v>
      </c>
      <c r="AH20" s="77" t="n">
        <f aca="false">Settings!$D$67*Settings!$D$8*(1+Settings!$D$93)^(AH8-1)</f>
        <v>3307.5</v>
      </c>
      <c r="AI20" s="77" t="n">
        <f aca="false">Settings!$D$67*Settings!$D$8*(1+Settings!$D$93)^(AI8-1)</f>
        <v>3307.5</v>
      </c>
      <c r="AJ20" s="77" t="n">
        <f aca="false">Settings!$D$67*Settings!$D$8*(1+Settings!$D$93)^(AJ8-1)</f>
        <v>3307.5</v>
      </c>
      <c r="AK20" s="77" t="n">
        <f aca="false">Settings!$D$67*Settings!$D$8*(1+Settings!$D$93)^(AK8-1)</f>
        <v>3307.5</v>
      </c>
      <c r="AL20" s="77" t="n">
        <f aca="false">Settings!$D$67*Settings!$D$8*(1+Settings!$D$93)^(AL8-1)</f>
        <v>3307.5</v>
      </c>
      <c r="AM20" s="77" t="n">
        <f aca="false">Settings!$D$67*Settings!$D$8*(1+Settings!$D$93)^(AM8-1)</f>
        <v>3307.5</v>
      </c>
    </row>
    <row r="21" customFormat="false" ht="21" hidden="false" customHeight="true" outlineLevel="0" collapsed="false">
      <c r="A21" s="46"/>
      <c r="B21" s="46"/>
      <c r="C21" s="64" t="s">
        <v>140</v>
      </c>
      <c r="D21" s="77" t="n">
        <f aca="false">Settings!$D$80*Settings!$D$8*(1+Settings!$D$93)^(D8-1)</f>
        <v>1500</v>
      </c>
      <c r="E21" s="77" t="n">
        <f aca="false">Settings!$D$80*Settings!$D$8*(1+Settings!$D$93)^(E8-1)</f>
        <v>1500</v>
      </c>
      <c r="F21" s="77" t="n">
        <f aca="false">Settings!$D$80*Settings!$D$8*(1+Settings!$D$93)^(F8-1)</f>
        <v>1500</v>
      </c>
      <c r="G21" s="77" t="n">
        <f aca="false">Settings!$D$80*Settings!$D$8*(1+Settings!$D$93)^(G8-1)</f>
        <v>1500</v>
      </c>
      <c r="H21" s="77" t="n">
        <f aca="false">Settings!$D$80*Settings!$D$8*(1+Settings!$D$93)^(H8-1)</f>
        <v>1500</v>
      </c>
      <c r="I21" s="77" t="n">
        <f aca="false">Settings!$D$80*Settings!$D$8*(1+Settings!$D$93)^(I8-1)</f>
        <v>1500</v>
      </c>
      <c r="J21" s="77" t="n">
        <f aca="false">Settings!$D$80*Settings!$D$8*(1+Settings!$D$93)^(J8-1)</f>
        <v>1500</v>
      </c>
      <c r="K21" s="77" t="n">
        <f aca="false">Settings!$D$80*Settings!$D$8*(1+Settings!$D$93)^(K8-1)</f>
        <v>1500</v>
      </c>
      <c r="L21" s="77" t="n">
        <f aca="false">Settings!$D$80*Settings!$D$8*(1+Settings!$D$93)^(L8-1)</f>
        <v>1500</v>
      </c>
      <c r="M21" s="77" t="n">
        <f aca="false">Settings!$D$80*Settings!$D$8*(1+Settings!$D$93)^(M8-1)</f>
        <v>1500</v>
      </c>
      <c r="N21" s="77" t="n">
        <f aca="false">Settings!$D$80*Settings!$D$8*(1+Settings!$D$93)^(N8-1)</f>
        <v>1500</v>
      </c>
      <c r="O21" s="77" t="n">
        <f aca="false">Settings!$D$80*Settings!$D$8*(1+Settings!$D$93)^(O8-1)</f>
        <v>1500</v>
      </c>
      <c r="P21" s="77" t="n">
        <f aca="false">Settings!$D$80*Settings!$D$8*(1+Settings!$D$93)^(P8-1)</f>
        <v>1575</v>
      </c>
      <c r="Q21" s="77" t="n">
        <f aca="false">Settings!$D$80*Settings!$D$8*(1+Settings!$D$93)^(Q8-1)</f>
        <v>1575</v>
      </c>
      <c r="R21" s="77" t="n">
        <f aca="false">Settings!$D$80*Settings!$D$8*(1+Settings!$D$93)^(R8-1)</f>
        <v>1575</v>
      </c>
      <c r="S21" s="77" t="n">
        <f aca="false">Settings!$D$80*Settings!$D$8*(1+Settings!$D$93)^(S8-1)</f>
        <v>1575</v>
      </c>
      <c r="T21" s="77" t="n">
        <f aca="false">Settings!$D$80*Settings!$D$8*(1+Settings!$D$93)^(T8-1)</f>
        <v>1575</v>
      </c>
      <c r="U21" s="77" t="n">
        <f aca="false">Settings!$D$80*Settings!$D$8*(1+Settings!$D$93)^(U8-1)</f>
        <v>1575</v>
      </c>
      <c r="V21" s="77" t="n">
        <f aca="false">Settings!$D$80*Settings!$D$8*(1+Settings!$D$93)^(V8-1)</f>
        <v>1575</v>
      </c>
      <c r="W21" s="77" t="n">
        <f aca="false">Settings!$D$80*Settings!$D$8*(1+Settings!$D$93)^(W8-1)</f>
        <v>1575</v>
      </c>
      <c r="X21" s="77" t="n">
        <f aca="false">Settings!$D$80*Settings!$D$8*(1+Settings!$D$93)^(X8-1)</f>
        <v>1575</v>
      </c>
      <c r="Y21" s="77" t="n">
        <f aca="false">Settings!$D$80*Settings!$D$8*(1+Settings!$D$93)^(Y8-1)</f>
        <v>1575</v>
      </c>
      <c r="Z21" s="77" t="n">
        <f aca="false">Settings!$D$80*Settings!$D$8*(1+Settings!$D$93)^(Z8-1)</f>
        <v>1575</v>
      </c>
      <c r="AA21" s="77" t="n">
        <f aca="false">Settings!$D$80*Settings!$D$8*(1+Settings!$D$93)^(AA8-1)</f>
        <v>1575</v>
      </c>
      <c r="AB21" s="77" t="n">
        <f aca="false">Settings!$D$80*Settings!$D$8*(1+Settings!$D$93)^(AB8-1)</f>
        <v>1653.75</v>
      </c>
      <c r="AC21" s="77" t="n">
        <f aca="false">Settings!$D$80*Settings!$D$8*(1+Settings!$D$93)^(AC8-1)</f>
        <v>1653.75</v>
      </c>
      <c r="AD21" s="77" t="n">
        <f aca="false">Settings!$D$80*Settings!$D$8*(1+Settings!$D$93)^(AD8-1)</f>
        <v>1653.75</v>
      </c>
      <c r="AE21" s="77" t="n">
        <f aca="false">Settings!$D$80*Settings!$D$8*(1+Settings!$D$93)^(AE8-1)</f>
        <v>1653.75</v>
      </c>
      <c r="AF21" s="77" t="n">
        <f aca="false">Settings!$D$80*Settings!$D$8*(1+Settings!$D$93)^(AF8-1)</f>
        <v>1653.75</v>
      </c>
      <c r="AG21" s="77" t="n">
        <f aca="false">Settings!$D$80*Settings!$D$8*(1+Settings!$D$93)^(AG8-1)</f>
        <v>1653.75</v>
      </c>
      <c r="AH21" s="77" t="n">
        <f aca="false">Settings!$D$80*Settings!$D$8*(1+Settings!$D$93)^(AH8-1)</f>
        <v>1653.75</v>
      </c>
      <c r="AI21" s="77" t="n">
        <f aca="false">Settings!$D$80*Settings!$D$8*(1+Settings!$D$93)^(AI8-1)</f>
        <v>1653.75</v>
      </c>
      <c r="AJ21" s="77" t="n">
        <f aca="false">Settings!$D$80*Settings!$D$8*(1+Settings!$D$93)^(AJ8-1)</f>
        <v>1653.75</v>
      </c>
      <c r="AK21" s="77" t="n">
        <f aca="false">Settings!$D$80*Settings!$D$8*(1+Settings!$D$93)^(AK8-1)</f>
        <v>1653.75</v>
      </c>
      <c r="AL21" s="77" t="n">
        <f aca="false">Settings!$D$80*Settings!$D$8*(1+Settings!$D$93)^(AL8-1)</f>
        <v>1653.75</v>
      </c>
      <c r="AM21" s="77" t="n">
        <f aca="false">Settings!$D$80*Settings!$D$8*(1+Settings!$D$93)^(AM8-1)</f>
        <v>1653.75</v>
      </c>
    </row>
    <row r="22" customFormat="false" ht="21" hidden="false" customHeight="true" outlineLevel="0" collapsed="false">
      <c r="A22" s="46"/>
      <c r="B22" s="46"/>
      <c r="C22" s="4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row>
    <row r="23" customFormat="false" ht="21" hidden="false" customHeight="true" outlineLevel="0" collapsed="false">
      <c r="A23" s="46"/>
      <c r="B23" s="46"/>
      <c r="C23" s="53" t="s">
        <v>94</v>
      </c>
      <c r="D23" s="78" t="n">
        <f aca="false">D15*D19</f>
        <v>0</v>
      </c>
      <c r="E23" s="78" t="n">
        <f aca="false">E15*E19</f>
        <v>0</v>
      </c>
      <c r="F23" s="78" t="n">
        <f aca="false">F15*F19</f>
        <v>0</v>
      </c>
      <c r="G23" s="78" t="n">
        <f aca="false">G15*G19</f>
        <v>0</v>
      </c>
      <c r="H23" s="78" t="n">
        <f aca="false">H15*H19</f>
        <v>12500</v>
      </c>
      <c r="I23" s="78" t="n">
        <f aca="false">I15*I19</f>
        <v>36875</v>
      </c>
      <c r="J23" s="78" t="n">
        <f aca="false">J15*J19</f>
        <v>60031.25</v>
      </c>
      <c r="K23" s="78" t="n">
        <f aca="false">K15*K19</f>
        <v>82029.6875</v>
      </c>
      <c r="L23" s="78" t="n">
        <f aca="false">L15*L19</f>
        <v>102928.2031</v>
      </c>
      <c r="M23" s="78" t="n">
        <f aca="false">M15*M19</f>
        <v>122781.793</v>
      </c>
      <c r="N23" s="78" t="n">
        <f aca="false">N15*N19</f>
        <v>141642.7033</v>
      </c>
      <c r="O23" s="78" t="n">
        <f aca="false">O15*O19</f>
        <v>159560.5682</v>
      </c>
      <c r="P23" s="78" t="n">
        <f aca="false">P15*P19</f>
        <v>185411.6667</v>
      </c>
      <c r="Q23" s="78" t="n">
        <f aca="false">Q15*Q19</f>
        <v>202059.5299</v>
      </c>
      <c r="R23" s="78" t="n">
        <f aca="false">R15*R19</f>
        <v>210000</v>
      </c>
      <c r="S23" s="78" t="n">
        <f aca="false">S15*S19</f>
        <v>210000</v>
      </c>
      <c r="T23" s="78" t="n">
        <f aca="false">T15*T19</f>
        <v>210000</v>
      </c>
      <c r="U23" s="78" t="n">
        <f aca="false">U15*U19</f>
        <v>210000</v>
      </c>
      <c r="V23" s="78" t="n">
        <f aca="false">V15*V19</f>
        <v>210000</v>
      </c>
      <c r="W23" s="78" t="n">
        <f aca="false">W15*W19</f>
        <v>210000</v>
      </c>
      <c r="X23" s="78" t="n">
        <f aca="false">X15*X19</f>
        <v>210000</v>
      </c>
      <c r="Y23" s="78" t="n">
        <f aca="false">Y15*Y19</f>
        <v>210000</v>
      </c>
      <c r="Z23" s="78" t="n">
        <f aca="false">Z15*Z19</f>
        <v>210000</v>
      </c>
      <c r="AA23" s="78" t="n">
        <f aca="false">AA15*AA19</f>
        <v>210000</v>
      </c>
      <c r="AB23" s="78" t="n">
        <f aca="false">AB15*AB19</f>
        <v>220500</v>
      </c>
      <c r="AC23" s="78" t="n">
        <f aca="false">AC15*AC19</f>
        <v>220500</v>
      </c>
      <c r="AD23" s="78" t="n">
        <f aca="false">AD15*AD19</f>
        <v>220500</v>
      </c>
      <c r="AE23" s="78" t="n">
        <f aca="false">AE15*AE19</f>
        <v>220500</v>
      </c>
      <c r="AF23" s="78" t="n">
        <f aca="false">AF15*AF19</f>
        <v>220500</v>
      </c>
      <c r="AG23" s="78" t="n">
        <f aca="false">AG15*AG19</f>
        <v>220500</v>
      </c>
      <c r="AH23" s="78" t="n">
        <f aca="false">AH15*AH19</f>
        <v>220500</v>
      </c>
      <c r="AI23" s="78" t="n">
        <f aca="false">AI15*AI19</f>
        <v>220500</v>
      </c>
      <c r="AJ23" s="78" t="n">
        <f aca="false">AJ15*AJ19</f>
        <v>220500</v>
      </c>
      <c r="AK23" s="78" t="n">
        <f aca="false">AK15*AK19</f>
        <v>220500</v>
      </c>
      <c r="AL23" s="78" t="n">
        <f aca="false">AL15*AL19</f>
        <v>220500</v>
      </c>
      <c r="AM23" s="78" t="n">
        <f aca="false">AM15*AM19</f>
        <v>220500</v>
      </c>
    </row>
    <row r="24" customFormat="false" ht="21" hidden="false" customHeight="true" outlineLevel="0" collapsed="false">
      <c r="A24" s="46"/>
      <c r="B24" s="46"/>
      <c r="C24" s="53" t="s">
        <v>95</v>
      </c>
      <c r="D24" s="78" t="n">
        <f aca="false">D16*D20</f>
        <v>0</v>
      </c>
      <c r="E24" s="78" t="n">
        <f aca="false">E16*E20</f>
        <v>0</v>
      </c>
      <c r="F24" s="78" t="n">
        <f aca="false">F16*F20</f>
        <v>0</v>
      </c>
      <c r="G24" s="78" t="n">
        <f aca="false">G16*G20</f>
        <v>15000</v>
      </c>
      <c r="H24" s="78" t="n">
        <f aca="false">H16*H20</f>
        <v>44100</v>
      </c>
      <c r="I24" s="78" t="n">
        <f aca="false">I16*I20</f>
        <v>71454</v>
      </c>
      <c r="J24" s="78" t="n">
        <f aca="false">J16*J20</f>
        <v>100916.76</v>
      </c>
      <c r="K24" s="78" t="n">
        <f aca="false">K16*K20</f>
        <v>132361.7544</v>
      </c>
      <c r="L24" s="78" t="n">
        <f aca="false">L16*L20</f>
        <v>161920.0491</v>
      </c>
      <c r="M24" s="78" t="n">
        <f aca="false">M16*M20</f>
        <v>189704.8462</v>
      </c>
      <c r="N24" s="78" t="n">
        <f aca="false">N16*N20</f>
        <v>215822.5554</v>
      </c>
      <c r="O24" s="78" t="n">
        <f aca="false">O16*O20</f>
        <v>240373.2021</v>
      </c>
      <c r="P24" s="78" t="n">
        <f aca="false">P16*P20</f>
        <v>276623.3505</v>
      </c>
      <c r="Q24" s="78" t="n">
        <f aca="false">Q16*Q20</f>
        <v>299400.9494</v>
      </c>
      <c r="R24" s="78" t="n">
        <f aca="false">R16*R20</f>
        <v>320811.892499999</v>
      </c>
      <c r="S24" s="78" t="n">
        <f aca="false">S16*S20</f>
        <v>360625.678900002</v>
      </c>
      <c r="T24" s="78" t="n">
        <f aca="false">T16*T20</f>
        <v>417738.1382</v>
      </c>
      <c r="U24" s="78" t="n">
        <f aca="false">U16*U20</f>
        <v>471423.8499</v>
      </c>
      <c r="V24" s="78" t="n">
        <f aca="false">V16*V20</f>
        <v>521888.4189</v>
      </c>
      <c r="W24" s="78" t="n">
        <f aca="false">W16*W20</f>
        <v>569325.113799999</v>
      </c>
      <c r="X24" s="78" t="n">
        <f aca="false">X16*X20</f>
        <v>613915.606899999</v>
      </c>
      <c r="Y24" s="78" t="n">
        <f aca="false">Y16*Y20</f>
        <v>675518.1705</v>
      </c>
      <c r="Z24" s="78" t="n">
        <f aca="false">Z16*Z20</f>
        <v>753112.0803</v>
      </c>
      <c r="AA24" s="78" t="n">
        <f aca="false">AA16*AA20</f>
        <v>826050.3555</v>
      </c>
      <c r="AB24" s="78" t="n">
        <f aca="false">AB16*AB20</f>
        <v>939342.9509</v>
      </c>
      <c r="AC24" s="78" t="n">
        <f aca="false">AC16*AC20</f>
        <v>1007013.6238</v>
      </c>
      <c r="AD24" s="78" t="n">
        <f aca="false">AD16*AD20</f>
        <v>1091295.9314</v>
      </c>
      <c r="AE24" s="78" t="n">
        <f aca="false">AE16*AE20</f>
        <v>1163437.1781</v>
      </c>
      <c r="AF24" s="78" t="n">
        <f aca="false">AF16*AF20</f>
        <v>1200622.5</v>
      </c>
      <c r="AG24" s="78" t="n">
        <f aca="false">AG16*AG20</f>
        <v>1233697.5</v>
      </c>
      <c r="AH24" s="78" t="n">
        <f aca="false">AH16*AH20</f>
        <v>1270080</v>
      </c>
      <c r="AI24" s="78" t="n">
        <f aca="false">AI16*AI20</f>
        <v>1306462.5</v>
      </c>
      <c r="AJ24" s="78" t="n">
        <f aca="false">AJ16*AJ20</f>
        <v>1323000</v>
      </c>
      <c r="AK24" s="78" t="n">
        <f aca="false">AK16*AK20</f>
        <v>1323000</v>
      </c>
      <c r="AL24" s="78" t="n">
        <f aca="false">AL16*AL20</f>
        <v>1323000</v>
      </c>
      <c r="AM24" s="78" t="n">
        <f aca="false">AM16*AM20</f>
        <v>1323000</v>
      </c>
    </row>
    <row r="25" customFormat="false" ht="21" hidden="false" customHeight="true" outlineLevel="0" collapsed="false">
      <c r="A25" s="46"/>
      <c r="B25" s="46"/>
      <c r="C25" s="53" t="s">
        <v>96</v>
      </c>
      <c r="D25" s="78" t="n">
        <f aca="false">D17*D21</f>
        <v>0</v>
      </c>
      <c r="E25" s="78" t="n">
        <f aca="false">E17*E21</f>
        <v>0</v>
      </c>
      <c r="F25" s="78" t="n">
        <f aca="false">F17*F21</f>
        <v>0</v>
      </c>
      <c r="G25" s="78" t="n">
        <f aca="false">G17*G21</f>
        <v>4500</v>
      </c>
      <c r="H25" s="78" t="n">
        <f aca="false">H17*H21</f>
        <v>13140</v>
      </c>
      <c r="I25" s="78" t="n">
        <f aca="false">I17*I21</f>
        <v>21088.8</v>
      </c>
      <c r="J25" s="78" t="n">
        <f aca="false">J17*J21</f>
        <v>29526.696</v>
      </c>
      <c r="K25" s="78" t="n">
        <f aca="false">K17*K21</f>
        <v>38414.5603000001</v>
      </c>
      <c r="L25" s="78" t="n">
        <f aca="false">L17*L21</f>
        <v>46591.3955</v>
      </c>
      <c r="M25" s="78" t="n">
        <f aca="false">M17*M21</f>
        <v>54114.0839</v>
      </c>
      <c r="N25" s="78" t="n">
        <f aca="false">N17*N21</f>
        <v>61034.9571</v>
      </c>
      <c r="O25" s="78" t="n">
        <f aca="false">O17*O21</f>
        <v>67402.1606</v>
      </c>
      <c r="P25" s="78" t="n">
        <f aca="false">P17*P21</f>
        <v>76922.9871</v>
      </c>
      <c r="Q25" s="78" t="n">
        <f aca="false">Q17*Q21</f>
        <v>82581.6480999999</v>
      </c>
      <c r="R25" s="78" t="n">
        <f aca="false">R17*R21</f>
        <v>87787.6163</v>
      </c>
      <c r="S25" s="78" t="n">
        <f aca="false">S17*S21</f>
        <v>98483.3570000001</v>
      </c>
      <c r="T25" s="78" t="n">
        <f aca="false">T17*T21</f>
        <v>114229.6884</v>
      </c>
      <c r="U25" s="78" t="n">
        <f aca="false">U17*U21</f>
        <v>128716.3134</v>
      </c>
      <c r="V25" s="78" t="n">
        <f aca="false">V17*V21</f>
        <v>142044.0083</v>
      </c>
      <c r="W25" s="78" t="n">
        <f aca="false">W17*W21</f>
        <v>154305.4876</v>
      </c>
      <c r="X25" s="78" t="n">
        <f aca="false">X17*X21</f>
        <v>165586.0486</v>
      </c>
      <c r="Y25" s="78" t="n">
        <f aca="false">Y17*Y21</f>
        <v>178423.2104</v>
      </c>
      <c r="Z25" s="78" t="n">
        <f aca="false">Z17*Z21</f>
        <v>193039.3064</v>
      </c>
      <c r="AA25" s="78" t="n">
        <f aca="false">AA17*AA21</f>
        <v>207172.900500001</v>
      </c>
      <c r="AB25" s="78" t="n">
        <f aca="false">AB17*AB21</f>
        <v>231891.2998</v>
      </c>
      <c r="AC25" s="78" t="n">
        <f aca="false">AC17*AC21</f>
        <v>245794.8422</v>
      </c>
      <c r="AD25" s="78" t="n">
        <f aca="false">AD17*AD21</f>
        <v>259264.8183</v>
      </c>
      <c r="AE25" s="78" t="n">
        <f aca="false">AE17*AE21</f>
        <v>272322.3391</v>
      </c>
      <c r="AF25" s="78" t="n">
        <f aca="false">AF17*AF21</f>
        <v>284987.098</v>
      </c>
      <c r="AG25" s="78" t="n">
        <f aca="false">AG17*AG21</f>
        <v>297277.4793</v>
      </c>
      <c r="AH25" s="78" t="n">
        <f aca="false">AH17*AH21</f>
        <v>309210.657100001</v>
      </c>
      <c r="AI25" s="78" t="n">
        <f aca="false">AI17*AI21</f>
        <v>320802.687200001</v>
      </c>
      <c r="AJ25" s="78" t="n">
        <f aca="false">AJ17*AJ21</f>
        <v>332068.5912</v>
      </c>
      <c r="AK25" s="78" t="n">
        <f aca="false">AK17*AK21</f>
        <v>343022.434499999</v>
      </c>
      <c r="AL25" s="78" t="n">
        <f aca="false">AL17*AL21</f>
        <v>353677.397799999</v>
      </c>
      <c r="AM25" s="78" t="n">
        <f aca="false">AM17*AM21</f>
        <v>364045.842799999</v>
      </c>
    </row>
    <row r="26" customFormat="false" ht="21" hidden="false" customHeight="true" outlineLevel="0" collapsed="false">
      <c r="A26" s="46"/>
      <c r="B26" s="46"/>
      <c r="C26" s="53" t="s">
        <v>141</v>
      </c>
      <c r="D26" s="78" t="n">
        <f aca="false">0</f>
        <v>0</v>
      </c>
      <c r="E26" s="78" t="n">
        <f aca="false">0</f>
        <v>0</v>
      </c>
      <c r="F26" s="78" t="n">
        <f aca="false">0</f>
        <v>0</v>
      </c>
      <c r="G26" s="78" t="n">
        <f aca="false">0</f>
        <v>0</v>
      </c>
      <c r="H26" s="78" t="n">
        <f aca="false">0</f>
        <v>0</v>
      </c>
      <c r="I26" s="78" t="n">
        <f aca="false">0</f>
        <v>0</v>
      </c>
      <c r="J26" s="78" t="n">
        <f aca="false">0</f>
        <v>0</v>
      </c>
      <c r="K26" s="78" t="n">
        <f aca="false">0</f>
        <v>0</v>
      </c>
      <c r="L26" s="78" t="n">
        <f aca="false">0</f>
        <v>0</v>
      </c>
      <c r="M26" s="78" t="n">
        <f aca="false">0</f>
        <v>0</v>
      </c>
      <c r="N26" s="78" t="n">
        <f aca="false">0</f>
        <v>0</v>
      </c>
      <c r="O26" s="78" t="n">
        <f aca="false">0</f>
        <v>0</v>
      </c>
      <c r="P26" s="78" t="n">
        <f aca="false">0</f>
        <v>0</v>
      </c>
      <c r="Q26" s="78" t="n">
        <f aca="false">0</f>
        <v>0</v>
      </c>
      <c r="R26" s="78" t="n">
        <f aca="false">0</f>
        <v>0</v>
      </c>
      <c r="S26" s="78" t="n">
        <f aca="false">0</f>
        <v>0</v>
      </c>
      <c r="T26" s="78" t="n">
        <f aca="false">0</f>
        <v>0</v>
      </c>
      <c r="U26" s="78" t="n">
        <f aca="false">0</f>
        <v>0</v>
      </c>
      <c r="V26" s="78" t="n">
        <f aca="false">0</f>
        <v>0</v>
      </c>
      <c r="W26" s="78" t="n">
        <f aca="false">0</f>
        <v>0</v>
      </c>
      <c r="X26" s="78" t="n">
        <f aca="false">0</f>
        <v>0</v>
      </c>
      <c r="Y26" s="78" t="n">
        <f aca="false">0</f>
        <v>0</v>
      </c>
      <c r="Z26" s="78" t="n">
        <f aca="false">0</f>
        <v>0</v>
      </c>
      <c r="AA26" s="78" t="n">
        <f aca="false">0</f>
        <v>0</v>
      </c>
      <c r="AB26" s="78" t="n">
        <f aca="false">0</f>
        <v>0</v>
      </c>
      <c r="AC26" s="78" t="n">
        <f aca="false">0</f>
        <v>0</v>
      </c>
      <c r="AD26" s="78" t="n">
        <f aca="false">0</f>
        <v>0</v>
      </c>
      <c r="AE26" s="78" t="n">
        <f aca="false">0</f>
        <v>0</v>
      </c>
      <c r="AF26" s="78" t="n">
        <f aca="false">0</f>
        <v>0</v>
      </c>
      <c r="AG26" s="78" t="n">
        <f aca="false">0</f>
        <v>0</v>
      </c>
      <c r="AH26" s="78" t="n">
        <f aca="false">0</f>
        <v>0</v>
      </c>
      <c r="AI26" s="78" t="n">
        <f aca="false">0</f>
        <v>0</v>
      </c>
      <c r="AJ26" s="78" t="n">
        <f aca="false">0</f>
        <v>0</v>
      </c>
      <c r="AK26" s="78" t="n">
        <f aca="false">0</f>
        <v>0</v>
      </c>
      <c r="AL26" s="78" t="n">
        <f aca="false">0</f>
        <v>0</v>
      </c>
      <c r="AM26" s="78" t="n">
        <f aca="false">0</f>
        <v>0</v>
      </c>
    </row>
    <row r="27" customFormat="false" ht="21" hidden="false" customHeight="true" outlineLevel="0" collapsed="false">
      <c r="A27" s="46"/>
      <c r="B27" s="46"/>
      <c r="C27" s="57" t="s">
        <v>97</v>
      </c>
      <c r="D27" s="79" t="n">
        <f aca="false">SUM(D23:D26)</f>
        <v>0</v>
      </c>
      <c r="E27" s="79" t="n">
        <f aca="false">SUM(E23:E26)</f>
        <v>0</v>
      </c>
      <c r="F27" s="79" t="n">
        <f aca="false">SUM(F23:F26)</f>
        <v>0</v>
      </c>
      <c r="G27" s="79" t="n">
        <f aca="false">SUM(G23:G26)</f>
        <v>19500</v>
      </c>
      <c r="H27" s="79" t="n">
        <f aca="false">SUM(H23:H26)</f>
        <v>69740</v>
      </c>
      <c r="I27" s="79" t="n">
        <f aca="false">SUM(I23:I26)</f>
        <v>129417.8</v>
      </c>
      <c r="J27" s="79" t="n">
        <f aca="false">SUM(J23:J26)</f>
        <v>190474.706</v>
      </c>
      <c r="K27" s="79" t="n">
        <f aca="false">SUM(K23:K26)</f>
        <v>252806.0022</v>
      </c>
      <c r="L27" s="79" t="n">
        <f aca="false">SUM(L23:L26)</f>
        <v>311439.6477</v>
      </c>
      <c r="M27" s="79" t="n">
        <f aca="false">SUM(M23:M26)</f>
        <v>366600.7231</v>
      </c>
      <c r="N27" s="79" t="n">
        <f aca="false">SUM(N23:N26)</f>
        <v>418500.2158</v>
      </c>
      <c r="O27" s="79" t="n">
        <f aca="false">SUM(O23:O26)</f>
        <v>467335.9309</v>
      </c>
      <c r="P27" s="79" t="n">
        <f aca="false">SUM(P23:P26)</f>
        <v>538958.0043</v>
      </c>
      <c r="Q27" s="79" t="n">
        <f aca="false">SUM(Q23:Q26)</f>
        <v>584042.1274</v>
      </c>
      <c r="R27" s="79" t="n">
        <f aca="false">SUM(R23:R26)</f>
        <v>618599.508799999</v>
      </c>
      <c r="S27" s="79" t="n">
        <f aca="false">SUM(S23:S26)</f>
        <v>669109.035900002</v>
      </c>
      <c r="T27" s="79" t="n">
        <f aca="false">SUM(T23:T26)</f>
        <v>741967.8266</v>
      </c>
      <c r="U27" s="79" t="n">
        <f aca="false">SUM(U23:U26)</f>
        <v>810140.1633</v>
      </c>
      <c r="V27" s="79" t="n">
        <f aca="false">SUM(V23:V26)</f>
        <v>873932.4272</v>
      </c>
      <c r="W27" s="79" t="n">
        <f aca="false">SUM(W23:W26)</f>
        <v>933630.601399999</v>
      </c>
      <c r="X27" s="79" t="n">
        <f aca="false">SUM(X23:X26)</f>
        <v>989501.655499998</v>
      </c>
      <c r="Y27" s="79" t="n">
        <f aca="false">SUM(Y23:Y26)</f>
        <v>1063941.3809</v>
      </c>
      <c r="Z27" s="79" t="n">
        <f aca="false">SUM(Z23:Z26)</f>
        <v>1156151.3867</v>
      </c>
      <c r="AA27" s="79" t="n">
        <f aca="false">SUM(AA23:AA26)</f>
        <v>1243223.256</v>
      </c>
      <c r="AB27" s="79" t="n">
        <f aca="false">SUM(AB23:AB26)</f>
        <v>1391734.2507</v>
      </c>
      <c r="AC27" s="79" t="n">
        <f aca="false">SUM(AC23:AC26)</f>
        <v>1473308.466</v>
      </c>
      <c r="AD27" s="79" t="n">
        <f aca="false">SUM(AD23:AD26)</f>
        <v>1571060.7497</v>
      </c>
      <c r="AE27" s="79" t="n">
        <f aca="false">SUM(AE23:AE26)</f>
        <v>1656259.5172</v>
      </c>
      <c r="AF27" s="79" t="n">
        <f aca="false">SUM(AF23:AF26)</f>
        <v>1706109.598</v>
      </c>
      <c r="AG27" s="79" t="n">
        <f aca="false">SUM(AG23:AG26)</f>
        <v>1751474.9793</v>
      </c>
      <c r="AH27" s="79" t="n">
        <f aca="false">SUM(AH23:AH26)</f>
        <v>1799790.6571</v>
      </c>
      <c r="AI27" s="79" t="n">
        <f aca="false">SUM(AI23:AI26)</f>
        <v>1847765.1872</v>
      </c>
      <c r="AJ27" s="79" t="n">
        <f aca="false">SUM(AJ23:AJ26)</f>
        <v>1875568.5912</v>
      </c>
      <c r="AK27" s="79" t="n">
        <f aca="false">SUM(AK23:AK26)</f>
        <v>1886522.4345</v>
      </c>
      <c r="AL27" s="79" t="n">
        <f aca="false">SUM(AL23:AL26)</f>
        <v>1897177.3978</v>
      </c>
      <c r="AM27" s="79" t="n">
        <f aca="false">SUM(AM23:AM26)</f>
        <v>1907545.8428</v>
      </c>
    </row>
    <row r="28" customFormat="false" ht="21" hidden="false" customHeight="true" outlineLevel="0" collapsed="false">
      <c r="A28" s="46"/>
      <c r="B28" s="46"/>
      <c r="C28" s="46"/>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row>
    <row r="29" customFormat="false" ht="21" hidden="false" customHeight="true" outlineLevel="0" collapsed="false">
      <c r="A29" s="46"/>
      <c r="B29" s="46"/>
      <c r="C29" s="51" t="s">
        <v>98</v>
      </c>
      <c r="D29" s="77" t="n">
        <f aca="false">D27*Settings!$D$106</f>
        <v>0</v>
      </c>
      <c r="E29" s="77" t="n">
        <f aca="false">E27*Settings!$D$106</f>
        <v>0</v>
      </c>
      <c r="F29" s="77" t="n">
        <f aca="false">F27*Settings!$D$106</f>
        <v>0</v>
      </c>
      <c r="G29" s="77" t="n">
        <f aca="false">G27*Settings!$D$106</f>
        <v>585</v>
      </c>
      <c r="H29" s="77" t="n">
        <f aca="false">H27*Settings!$D$106</f>
        <v>2092.2</v>
      </c>
      <c r="I29" s="77" t="n">
        <f aca="false">I27*Settings!$D$106</f>
        <v>3882.534</v>
      </c>
      <c r="J29" s="77" t="n">
        <f aca="false">J27*Settings!$D$106</f>
        <v>5714.24118</v>
      </c>
      <c r="K29" s="77" t="n">
        <f aca="false">K27*Settings!$D$106</f>
        <v>7584.180066</v>
      </c>
      <c r="L29" s="77" t="n">
        <f aca="false">L27*Settings!$D$106</f>
        <v>9343.189431</v>
      </c>
      <c r="M29" s="77" t="n">
        <f aca="false">M27*Settings!$D$106</f>
        <v>10998.021693</v>
      </c>
      <c r="N29" s="77" t="n">
        <f aca="false">N27*Settings!$D$106</f>
        <v>12555.006474</v>
      </c>
      <c r="O29" s="77" t="n">
        <f aca="false">O27*Settings!$D$106</f>
        <v>14020.077927</v>
      </c>
      <c r="P29" s="77" t="n">
        <f aca="false">P27*Settings!$D$106</f>
        <v>16168.740129</v>
      </c>
      <c r="Q29" s="77" t="n">
        <f aca="false">Q27*Settings!$D$106</f>
        <v>17521.263822</v>
      </c>
      <c r="R29" s="77" t="n">
        <f aca="false">R27*Settings!$D$106</f>
        <v>18557.985264</v>
      </c>
      <c r="S29" s="77" t="n">
        <f aca="false">S27*Settings!$D$106</f>
        <v>20073.2710770001</v>
      </c>
      <c r="T29" s="77" t="n">
        <f aca="false">T27*Settings!$D$106</f>
        <v>22259.034798</v>
      </c>
      <c r="U29" s="77" t="n">
        <f aca="false">U27*Settings!$D$106</f>
        <v>24304.204899</v>
      </c>
      <c r="V29" s="77" t="n">
        <f aca="false">V27*Settings!$D$106</f>
        <v>26217.972816</v>
      </c>
      <c r="W29" s="77" t="n">
        <f aca="false">W27*Settings!$D$106</f>
        <v>28008.918042</v>
      </c>
      <c r="X29" s="77" t="n">
        <f aca="false">X27*Settings!$D$106</f>
        <v>29685.0496649999</v>
      </c>
      <c r="Y29" s="77" t="n">
        <f aca="false">Y27*Settings!$D$106</f>
        <v>31918.241427</v>
      </c>
      <c r="Z29" s="77" t="n">
        <f aca="false">Z27*Settings!$D$106</f>
        <v>34684.541601</v>
      </c>
      <c r="AA29" s="77" t="n">
        <f aca="false">AA27*Settings!$D$106</f>
        <v>37296.69768</v>
      </c>
      <c r="AB29" s="77" t="n">
        <f aca="false">AB27*Settings!$D$106</f>
        <v>41752.027521</v>
      </c>
      <c r="AC29" s="77" t="n">
        <f aca="false">AC27*Settings!$D$106</f>
        <v>44199.25398</v>
      </c>
      <c r="AD29" s="77" t="n">
        <f aca="false">AD27*Settings!$D$106</f>
        <v>47131.822491</v>
      </c>
      <c r="AE29" s="77" t="n">
        <f aca="false">AE27*Settings!$D$106</f>
        <v>49687.785516</v>
      </c>
      <c r="AF29" s="77" t="n">
        <f aca="false">AF27*Settings!$D$106</f>
        <v>51183.28794</v>
      </c>
      <c r="AG29" s="77" t="n">
        <f aca="false">AG27*Settings!$D$106</f>
        <v>52544.249379</v>
      </c>
      <c r="AH29" s="77" t="n">
        <f aca="false">AH27*Settings!$D$106</f>
        <v>53993.719713</v>
      </c>
      <c r="AI29" s="77" t="n">
        <f aca="false">AI27*Settings!$D$106</f>
        <v>55432.955616</v>
      </c>
      <c r="AJ29" s="77" t="n">
        <f aca="false">AJ27*Settings!$D$106</f>
        <v>56267.057736</v>
      </c>
      <c r="AK29" s="77" t="n">
        <f aca="false">AK27*Settings!$D$106</f>
        <v>56595.673035</v>
      </c>
      <c r="AL29" s="77" t="n">
        <f aca="false">AL27*Settings!$D$106</f>
        <v>56915.321934</v>
      </c>
      <c r="AM29" s="77" t="n">
        <f aca="false">AM27*Settings!$D$106</f>
        <v>57226.375284</v>
      </c>
    </row>
    <row r="30" customFormat="false" ht="21" hidden="false" customHeight="true" outlineLevel="0" collapsed="false">
      <c r="A30" s="46"/>
      <c r="B30" s="46"/>
      <c r="C30" s="53" t="s">
        <v>142</v>
      </c>
      <c r="D30" s="78" t="n">
        <f aca="false">D27-D29</f>
        <v>0</v>
      </c>
      <c r="E30" s="78" t="n">
        <f aca="false">E27-E29</f>
        <v>0</v>
      </c>
      <c r="F30" s="78" t="n">
        <f aca="false">F27-F29</f>
        <v>0</v>
      </c>
      <c r="G30" s="78" t="n">
        <f aca="false">G27-G29</f>
        <v>18915</v>
      </c>
      <c r="H30" s="78" t="n">
        <f aca="false">H27-H29</f>
        <v>67647.8</v>
      </c>
      <c r="I30" s="78" t="n">
        <f aca="false">I27-I29</f>
        <v>125535.266</v>
      </c>
      <c r="J30" s="78" t="n">
        <f aca="false">J27-J29</f>
        <v>184760.46482</v>
      </c>
      <c r="K30" s="78" t="n">
        <f aca="false">K27-K29</f>
        <v>245221.822134</v>
      </c>
      <c r="L30" s="78" t="n">
        <f aca="false">L27-L29</f>
        <v>302096.458269</v>
      </c>
      <c r="M30" s="78" t="n">
        <f aca="false">M27-M29</f>
        <v>355602.701407</v>
      </c>
      <c r="N30" s="78" t="n">
        <f aca="false">N27-N29</f>
        <v>405945.209326</v>
      </c>
      <c r="O30" s="78" t="n">
        <f aca="false">O27-O29</f>
        <v>453315.852973</v>
      </c>
      <c r="P30" s="78" t="n">
        <f aca="false">P27-P29</f>
        <v>522789.264171</v>
      </c>
      <c r="Q30" s="78" t="n">
        <f aca="false">Q27-Q29</f>
        <v>566520.863578</v>
      </c>
      <c r="R30" s="78" t="n">
        <f aca="false">R27-R29</f>
        <v>600041.523535999</v>
      </c>
      <c r="S30" s="78" t="n">
        <f aca="false">S27-S29</f>
        <v>649035.764823002</v>
      </c>
      <c r="T30" s="78" t="n">
        <f aca="false">T27-T29</f>
        <v>719708.791802</v>
      </c>
      <c r="U30" s="78" t="n">
        <f aca="false">U27-U29</f>
        <v>785835.958401</v>
      </c>
      <c r="V30" s="78" t="n">
        <f aca="false">V27-V29</f>
        <v>847714.454384</v>
      </c>
      <c r="W30" s="78" t="n">
        <f aca="false">W27-W29</f>
        <v>905621.683357999</v>
      </c>
      <c r="X30" s="78" t="n">
        <f aca="false">X27-X29</f>
        <v>959816.605834998</v>
      </c>
      <c r="Y30" s="78" t="n">
        <f aca="false">Y27-Y29</f>
        <v>1032023.139473</v>
      </c>
      <c r="Z30" s="78" t="n">
        <f aca="false">Z27-Z29</f>
        <v>1121466.845099</v>
      </c>
      <c r="AA30" s="78" t="n">
        <f aca="false">AA27-AA29</f>
        <v>1205926.55832</v>
      </c>
      <c r="AB30" s="78" t="n">
        <f aca="false">AB27-AB29</f>
        <v>1349982.223179</v>
      </c>
      <c r="AC30" s="78" t="n">
        <f aca="false">AC27-AC29</f>
        <v>1429109.21202</v>
      </c>
      <c r="AD30" s="78" t="n">
        <f aca="false">AD27-AD29</f>
        <v>1523928.927209</v>
      </c>
      <c r="AE30" s="78" t="n">
        <f aca="false">AE27-AE29</f>
        <v>1606571.731684</v>
      </c>
      <c r="AF30" s="78" t="n">
        <f aca="false">AF27-AF29</f>
        <v>1654926.31006</v>
      </c>
      <c r="AG30" s="78" t="n">
        <f aca="false">AG27-AG29</f>
        <v>1698930.729921</v>
      </c>
      <c r="AH30" s="78" t="n">
        <f aca="false">AH27-AH29</f>
        <v>1745796.937387</v>
      </c>
      <c r="AI30" s="78" t="n">
        <f aca="false">AI27-AI29</f>
        <v>1792332.231584</v>
      </c>
      <c r="AJ30" s="78" t="n">
        <f aca="false">AJ27-AJ29</f>
        <v>1819301.533464</v>
      </c>
      <c r="AK30" s="78" t="n">
        <f aca="false">AK27-AK29</f>
        <v>1829926.761465</v>
      </c>
      <c r="AL30" s="78" t="n">
        <f aca="false">AL27-AL29</f>
        <v>1840262.075866</v>
      </c>
      <c r="AM30" s="78" t="n">
        <f aca="false">AM27-AM29</f>
        <v>1850319.467516</v>
      </c>
    </row>
    <row r="31" customFormat="false" ht="21" hidden="false" customHeight="true" outlineLevel="0" collapsed="false">
      <c r="A31" s="46"/>
      <c r="B31" s="46"/>
      <c r="C31" s="51" t="s">
        <v>99</v>
      </c>
      <c r="D31" s="77" t="n">
        <f aca="false">D30*Settings!$D$119*Settings!$D$132</f>
        <v>0</v>
      </c>
      <c r="E31" s="77" t="n">
        <f aca="false">E30*Settings!$D$119*Settings!$D$132</f>
        <v>0</v>
      </c>
      <c r="F31" s="77" t="n">
        <f aca="false">F30*Settings!$D$119*Settings!$D$132</f>
        <v>0</v>
      </c>
      <c r="G31" s="77" t="n">
        <f aca="false">G30*Settings!$D$119*Settings!$D$132</f>
        <v>1418.625</v>
      </c>
      <c r="H31" s="77" t="n">
        <f aca="false">H30*Settings!$D$119*Settings!$D$132</f>
        <v>5073.585</v>
      </c>
      <c r="I31" s="77" t="n">
        <f aca="false">I30*Settings!$D$119*Settings!$D$132</f>
        <v>9415.14495</v>
      </c>
      <c r="J31" s="77" t="n">
        <f aca="false">J30*Settings!$D$119*Settings!$D$132</f>
        <v>13857.0348615</v>
      </c>
      <c r="K31" s="77" t="n">
        <f aca="false">K30*Settings!$D$119*Settings!$D$132</f>
        <v>18391.63666005</v>
      </c>
      <c r="L31" s="77" t="n">
        <f aca="false">L30*Settings!$D$119*Settings!$D$132</f>
        <v>22657.234370175</v>
      </c>
      <c r="M31" s="77" t="n">
        <f aca="false">M30*Settings!$D$119*Settings!$D$132</f>
        <v>26670.202605525</v>
      </c>
      <c r="N31" s="77" t="n">
        <f aca="false">N30*Settings!$D$119*Settings!$D$132</f>
        <v>30445.89069945</v>
      </c>
      <c r="O31" s="77" t="n">
        <f aca="false">O30*Settings!$D$119*Settings!$D$132</f>
        <v>33998.688972975</v>
      </c>
      <c r="P31" s="77" t="n">
        <f aca="false">P30*Settings!$D$119*Settings!$D$132</f>
        <v>39209.194812825</v>
      </c>
      <c r="Q31" s="77" t="n">
        <f aca="false">Q30*Settings!$D$119*Settings!$D$132</f>
        <v>42489.06476835</v>
      </c>
      <c r="R31" s="77" t="n">
        <f aca="false">R30*Settings!$D$119*Settings!$D$132</f>
        <v>45003.1142651999</v>
      </c>
      <c r="S31" s="77" t="n">
        <f aca="false">S30*Settings!$D$119*Settings!$D$132</f>
        <v>48677.6823617251</v>
      </c>
      <c r="T31" s="77" t="n">
        <f aca="false">T30*Settings!$D$119*Settings!$D$132</f>
        <v>53978.15938515</v>
      </c>
      <c r="U31" s="77" t="n">
        <f aca="false">U30*Settings!$D$119*Settings!$D$132</f>
        <v>58937.696880075</v>
      </c>
      <c r="V31" s="77" t="n">
        <f aca="false">V30*Settings!$D$119*Settings!$D$132</f>
        <v>63578.5840788</v>
      </c>
      <c r="W31" s="77" t="n">
        <f aca="false">W30*Settings!$D$119*Settings!$D$132</f>
        <v>67921.6262518499</v>
      </c>
      <c r="X31" s="77" t="n">
        <f aca="false">X30*Settings!$D$119*Settings!$D$132</f>
        <v>71986.2454376249</v>
      </c>
      <c r="Y31" s="77" t="n">
        <f aca="false">Y30*Settings!$D$119*Settings!$D$132</f>
        <v>77401.735460475</v>
      </c>
      <c r="Z31" s="77" t="n">
        <f aca="false">Z30*Settings!$D$119*Settings!$D$132</f>
        <v>84110.013382425</v>
      </c>
      <c r="AA31" s="77" t="n">
        <f aca="false">AA30*Settings!$D$119*Settings!$D$132</f>
        <v>90444.491874</v>
      </c>
      <c r="AB31" s="77" t="n">
        <f aca="false">AB30*Settings!$D$119*Settings!$D$132</f>
        <v>101248.666738425</v>
      </c>
      <c r="AC31" s="77" t="n">
        <f aca="false">AC30*Settings!$D$119*Settings!$D$132</f>
        <v>107183.1909015</v>
      </c>
      <c r="AD31" s="77" t="n">
        <f aca="false">AD30*Settings!$D$119*Settings!$D$132</f>
        <v>114294.669540675</v>
      </c>
      <c r="AE31" s="77" t="n">
        <f aca="false">AE30*Settings!$D$119*Settings!$D$132</f>
        <v>120492.8798763</v>
      </c>
      <c r="AF31" s="77" t="n">
        <f aca="false">AF30*Settings!$D$119*Settings!$D$132</f>
        <v>124119.4732545</v>
      </c>
      <c r="AG31" s="77" t="n">
        <f aca="false">AG30*Settings!$D$119*Settings!$D$132</f>
        <v>127419.804744075</v>
      </c>
      <c r="AH31" s="77" t="n">
        <f aca="false">AH30*Settings!$D$119*Settings!$D$132</f>
        <v>130934.770304025</v>
      </c>
      <c r="AI31" s="77" t="n">
        <f aca="false">AI30*Settings!$D$119*Settings!$D$132</f>
        <v>134424.9173688</v>
      </c>
      <c r="AJ31" s="77" t="n">
        <f aca="false">AJ30*Settings!$D$119*Settings!$D$132</f>
        <v>136447.6150098</v>
      </c>
      <c r="AK31" s="77" t="n">
        <f aca="false">AK30*Settings!$D$119*Settings!$D$132</f>
        <v>137244.507109875</v>
      </c>
      <c r="AL31" s="77" t="n">
        <f aca="false">AL30*Settings!$D$119*Settings!$D$132</f>
        <v>138019.65568995</v>
      </c>
      <c r="AM31" s="77" t="n">
        <f aca="false">AM30*Settings!$D$119*Settings!$D$132</f>
        <v>138773.9600637</v>
      </c>
    </row>
    <row r="32" customFormat="false" ht="21" hidden="false" customHeight="true" outlineLevel="0" collapsed="false">
      <c r="A32" s="46"/>
      <c r="B32" s="46"/>
      <c r="C32" s="51" t="s">
        <v>100</v>
      </c>
      <c r="D32" s="77" t="n">
        <f aca="false">D61*(1-Settings!$D$119)*Settings!$D$21</f>
        <v>0</v>
      </c>
      <c r="E32" s="77" t="n">
        <f aca="false">E61*(1-Settings!$D$119)*Settings!$D$21</f>
        <v>0</v>
      </c>
      <c r="F32" s="77" t="n">
        <f aca="false">F61*(1-Settings!$D$119)*Settings!$D$21</f>
        <v>0</v>
      </c>
      <c r="G32" s="77" t="n">
        <f aca="false">G61*(1-Settings!$D$119)*Settings!$D$21</f>
        <v>331.0125</v>
      </c>
      <c r="H32" s="77" t="n">
        <f aca="false">H61*(1-Settings!$D$119)*Settings!$D$21</f>
        <v>1415.54525</v>
      </c>
      <c r="I32" s="77" t="n">
        <f aca="false">I61*(1-Settings!$D$119)*Settings!$D$21</f>
        <v>3124.856455</v>
      </c>
      <c r="J32" s="77" t="n">
        <f aca="false">J61*(1-Settings!$D$119)*Settings!$D$21</f>
        <v>5126.26609285</v>
      </c>
      <c r="K32" s="77" t="n">
        <f aca="false">K61*(1-Settings!$D$119)*Settings!$D$21</f>
        <v>7213.75772789</v>
      </c>
      <c r="L32" s="77" t="n">
        <f aca="false">L61*(1-Settings!$D$119)*Settings!$D$21</f>
        <v>9260.647781154</v>
      </c>
      <c r="M32" s="77" t="n">
        <f aca="false">M61*(1-Settings!$D$119)*Settings!$D$21</f>
        <v>11211.1434546212</v>
      </c>
      <c r="N32" s="77" t="n">
        <f aca="false">N61*(1-Settings!$D$119)*Settings!$D$21</f>
        <v>13046.180661353</v>
      </c>
      <c r="O32" s="77" t="n">
        <f aca="false">O61*(1-Settings!$D$119)*Settings!$D$21</f>
        <v>14772.7704236577</v>
      </c>
      <c r="P32" s="77" t="n">
        <f aca="false">P61*(1-Settings!$D$119)*Settings!$D$21</f>
        <v>16833.1436708733</v>
      </c>
      <c r="Q32" s="77" t="n">
        <f aca="false">Q61*(1-Settings!$D$119)*Settings!$D$21</f>
        <v>18698.191826818</v>
      </c>
      <c r="R32" s="77" t="n">
        <f aca="false">R61*(1-Settings!$D$119)*Settings!$D$21</f>
        <v>20185.2508776082</v>
      </c>
      <c r="S32" s="77" t="n">
        <f aca="false">S61*(1-Settings!$D$119)*Settings!$D$21</f>
        <v>21682.869081503</v>
      </c>
      <c r="T32" s="77" t="n">
        <f aca="false">T61*(1-Settings!$D$119)*Settings!$D$21</f>
        <v>23695.8099741808</v>
      </c>
      <c r="U32" s="77" t="n">
        <f aca="false">U61*(1-Settings!$D$119)*Settings!$D$21</f>
        <v>25975.9997369128</v>
      </c>
      <c r="V32" s="77" t="n">
        <f aca="false">V61*(1-Settings!$D$119)*Settings!$D$21</f>
        <v>28239.9645990927</v>
      </c>
      <c r="W32" s="77" t="n">
        <f aca="false">W61*(1-Settings!$D$119)*Settings!$D$21</f>
        <v>30358.5203065742</v>
      </c>
      <c r="X32" s="77" t="n">
        <f aca="false">X61*(1-Settings!$D$119)*Settings!$D$21</f>
        <v>32341.157108764</v>
      </c>
      <c r="Y32" s="77" t="n">
        <f aca="false">Y61*(1-Settings!$D$119)*Settings!$D$21</f>
        <v>34572.6721998857</v>
      </c>
      <c r="Z32" s="77" t="n">
        <f aca="false">Z61*(1-Settings!$D$119)*Settings!$D$21</f>
        <v>37306.9904284105</v>
      </c>
      <c r="AA32" s="77" t="n">
        <f aca="false">AA61*(1-Settings!$D$119)*Settings!$D$21</f>
        <v>40259.805105296</v>
      </c>
      <c r="AB32" s="77" t="n">
        <f aca="false">AB61*(1-Settings!$D$119)*Settings!$D$21</f>
        <v>44284.9901818222</v>
      </c>
      <c r="AC32" s="77" t="n">
        <f aca="false">AC61*(1-Settings!$D$119)*Settings!$D$21</f>
        <v>47877.8078754728</v>
      </c>
      <c r="AD32" s="77" t="n">
        <f aca="false">AD61*(1-Settings!$D$119)*Settings!$D$21</f>
        <v>51262.7507450922</v>
      </c>
      <c r="AE32" s="77" t="n">
        <f aca="false">AE61*(1-Settings!$D$119)*Settings!$D$21</f>
        <v>54285.9580258852</v>
      </c>
      <c r="AF32" s="77" t="n">
        <f aca="false">AF61*(1-Settings!$D$119)*Settings!$D$21</f>
        <v>56642.3410070262</v>
      </c>
      <c r="AG32" s="77" t="n">
        <f aca="false">AG61*(1-Settings!$D$119)*Settings!$D$21</f>
        <v>58438.6366631935</v>
      </c>
      <c r="AH32" s="77" t="n">
        <f aca="false">AH61*(1-Settings!$D$119)*Settings!$D$21</f>
        <v>60051.7109736198</v>
      </c>
      <c r="AI32" s="77" t="n">
        <f aca="false">AI61*(1-Settings!$D$119)*Settings!$D$21</f>
        <v>61671.212867796</v>
      </c>
      <c r="AJ32" s="77" t="n">
        <f aca="false">AJ61*(1-Settings!$D$119)*Settings!$D$21</f>
        <v>62959.2805938058</v>
      </c>
      <c r="AK32" s="77" t="n">
        <f aca="false">AK61*(1-Settings!$D$119)*Settings!$D$21</f>
        <v>63719.9063263875</v>
      </c>
      <c r="AL32" s="77" t="n">
        <f aca="false">AL61*(1-Settings!$D$119)*Settings!$D$21</f>
        <v>64172.5222062872</v>
      </c>
      <c r="AM32" s="77" t="n">
        <f aca="false">AM61*(1-Settings!$D$119)*Settings!$D$21</f>
        <v>64530.9166085797</v>
      </c>
    </row>
    <row r="33" customFormat="false" ht="21" hidden="false" customHeight="true" outlineLevel="0" collapsed="false">
      <c r="A33" s="46"/>
      <c r="B33" s="46"/>
      <c r="C33" s="46"/>
      <c r="D33" s="66"/>
      <c r="E33" s="66"/>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row>
    <row r="34" customFormat="false" ht="21" hidden="false" customHeight="true" outlineLevel="0" collapsed="false">
      <c r="A34" s="46"/>
      <c r="B34" s="46"/>
      <c r="C34" s="51" t="s">
        <v>101</v>
      </c>
      <c r="D34" s="77" t="n">
        <f aca="false">'Team and Salaries'!D53</f>
        <v>390000</v>
      </c>
      <c r="E34" s="77" t="n">
        <f aca="false">'Team and Salaries'!E53</f>
        <v>450000</v>
      </c>
      <c r="F34" s="77" t="n">
        <f aca="false">'Team and Salaries'!F53</f>
        <v>430000</v>
      </c>
      <c r="G34" s="77" t="n">
        <f aca="false">'Team and Salaries'!G53</f>
        <v>480000</v>
      </c>
      <c r="H34" s="77" t="n">
        <f aca="false">'Team and Salaries'!H53</f>
        <v>480000</v>
      </c>
      <c r="I34" s="77" t="n">
        <f aca="false">'Team and Salaries'!I53</f>
        <v>480000</v>
      </c>
      <c r="J34" s="77" t="n">
        <f aca="false">'Team and Salaries'!J53</f>
        <v>480000</v>
      </c>
      <c r="K34" s="77" t="n">
        <f aca="false">'Team and Salaries'!K53</f>
        <v>480000</v>
      </c>
      <c r="L34" s="77" t="n">
        <f aca="false">'Team and Salaries'!L53</f>
        <v>480000</v>
      </c>
      <c r="M34" s="77" t="n">
        <f aca="false">'Team and Salaries'!M53</f>
        <v>480000</v>
      </c>
      <c r="N34" s="77" t="n">
        <f aca="false">'Team and Salaries'!N53</f>
        <v>480000</v>
      </c>
      <c r="O34" s="77" t="n">
        <f aca="false">'Team and Salaries'!O53</f>
        <v>480000</v>
      </c>
      <c r="P34" s="77" t="n">
        <f aca="false">'Team and Salaries'!P53</f>
        <v>506000</v>
      </c>
      <c r="Q34" s="77" t="n">
        <f aca="false">'Team and Salaries'!Q53</f>
        <v>506000</v>
      </c>
      <c r="R34" s="77" t="n">
        <f aca="false">'Team and Salaries'!R53</f>
        <v>506000</v>
      </c>
      <c r="S34" s="77" t="n">
        <f aca="false">'Team and Salaries'!S53</f>
        <v>570800</v>
      </c>
      <c r="T34" s="77" t="n">
        <f aca="false">'Team and Salaries'!T53</f>
        <v>570800</v>
      </c>
      <c r="U34" s="77" t="n">
        <f aca="false">'Team and Salaries'!U53</f>
        <v>570800</v>
      </c>
      <c r="V34" s="77" t="n">
        <f aca="false">'Team and Salaries'!V53</f>
        <v>570800</v>
      </c>
      <c r="W34" s="77" t="n">
        <f aca="false">'Team and Salaries'!W53</f>
        <v>570800</v>
      </c>
      <c r="X34" s="77" t="n">
        <f aca="false">'Team and Salaries'!X53</f>
        <v>570800</v>
      </c>
      <c r="Y34" s="77" t="n">
        <f aca="false">'Team and Salaries'!Y53</f>
        <v>635600</v>
      </c>
      <c r="Z34" s="77" t="n">
        <f aca="false">'Team and Salaries'!Z53</f>
        <v>635600</v>
      </c>
      <c r="AA34" s="77" t="n">
        <f aca="false">'Team and Salaries'!AA53</f>
        <v>635600</v>
      </c>
      <c r="AB34" s="77" t="n">
        <f aca="false">'Team and Salaries'!AB53</f>
        <v>674048</v>
      </c>
      <c r="AC34" s="77" t="n">
        <f aca="false">'Team and Salaries'!AC53</f>
        <v>674048</v>
      </c>
      <c r="AD34" s="77" t="n">
        <f aca="false">'Team and Salaries'!AD53</f>
        <v>744032</v>
      </c>
      <c r="AE34" s="77" t="n">
        <f aca="false">'Team and Salaries'!AE53</f>
        <v>767360</v>
      </c>
      <c r="AF34" s="77" t="n">
        <f aca="false">'Team and Salaries'!AF53</f>
        <v>767360</v>
      </c>
      <c r="AG34" s="77" t="n">
        <f aca="false">'Team and Salaries'!AG53</f>
        <v>767360</v>
      </c>
      <c r="AH34" s="77" t="n">
        <f aca="false">'Team and Salaries'!AH53</f>
        <v>767360</v>
      </c>
      <c r="AI34" s="77" t="n">
        <f aca="false">'Team and Salaries'!AI53</f>
        <v>767360</v>
      </c>
      <c r="AJ34" s="77" t="n">
        <f aca="false">'Team and Salaries'!AJ53</f>
        <v>767360</v>
      </c>
      <c r="AK34" s="77" t="n">
        <f aca="false">'Team and Salaries'!AK53</f>
        <v>767360</v>
      </c>
      <c r="AL34" s="77" t="n">
        <f aca="false">'Team and Salaries'!AL53</f>
        <v>767360</v>
      </c>
      <c r="AM34" s="77" t="n">
        <f aca="false">'Team and Salaries'!AM53</f>
        <v>837344</v>
      </c>
    </row>
    <row r="35" customFormat="false" ht="21" hidden="false" customHeight="true" outlineLevel="0" collapsed="false">
      <c r="A35" s="46"/>
      <c r="B35" s="46"/>
      <c r="C35" s="51" t="s">
        <v>102</v>
      </c>
      <c r="D35" s="77" t="n">
        <f aca="false">'Team and Salaries'!D54*Settings!$D$18</f>
        <v>37000</v>
      </c>
      <c r="E35" s="77" t="n">
        <f aca="false">'Team and Salaries'!E54*Settings!$D$18</f>
        <v>43000</v>
      </c>
      <c r="F35" s="77" t="n">
        <f aca="false">'Team and Salaries'!F54*Settings!$D$18</f>
        <v>43000</v>
      </c>
      <c r="G35" s="77" t="n">
        <f aca="false">'Team and Salaries'!G54*Settings!$D$18</f>
        <v>48000</v>
      </c>
      <c r="H35" s="77" t="n">
        <f aca="false">'Team and Salaries'!H54*Settings!$D$18</f>
        <v>48000</v>
      </c>
      <c r="I35" s="77" t="n">
        <f aca="false">'Team and Salaries'!I54*Settings!$D$18</f>
        <v>48000</v>
      </c>
      <c r="J35" s="77" t="n">
        <f aca="false">'Team and Salaries'!J54*Settings!$D$18</f>
        <v>48000</v>
      </c>
      <c r="K35" s="77" t="n">
        <f aca="false">'Team and Salaries'!K54*Settings!$D$18</f>
        <v>48000</v>
      </c>
      <c r="L35" s="77" t="n">
        <f aca="false">'Team and Salaries'!L54*Settings!$D$18</f>
        <v>48000</v>
      </c>
      <c r="M35" s="77" t="n">
        <f aca="false">'Team and Salaries'!M54*Settings!$D$18</f>
        <v>48000</v>
      </c>
      <c r="N35" s="77" t="n">
        <f aca="false">'Team and Salaries'!N54*Settings!$D$18</f>
        <v>48000</v>
      </c>
      <c r="O35" s="77" t="n">
        <f aca="false">'Team and Salaries'!O54*Settings!$D$18</f>
        <v>48000</v>
      </c>
      <c r="P35" s="77" t="n">
        <f aca="false">'Team and Salaries'!P54*Settings!$D$18</f>
        <v>50600</v>
      </c>
      <c r="Q35" s="77" t="n">
        <f aca="false">'Team and Salaries'!Q54*Settings!$D$18</f>
        <v>50600</v>
      </c>
      <c r="R35" s="77" t="n">
        <f aca="false">'Team and Salaries'!R54*Settings!$D$18</f>
        <v>50600</v>
      </c>
      <c r="S35" s="77" t="n">
        <f aca="false">'Team and Salaries'!S54*Settings!$D$18</f>
        <v>57080</v>
      </c>
      <c r="T35" s="77" t="n">
        <f aca="false">'Team and Salaries'!T54*Settings!$D$18</f>
        <v>57080</v>
      </c>
      <c r="U35" s="77" t="n">
        <f aca="false">'Team and Salaries'!U54*Settings!$D$18</f>
        <v>57080</v>
      </c>
      <c r="V35" s="77" t="n">
        <f aca="false">'Team and Salaries'!V54*Settings!$D$18</f>
        <v>57080</v>
      </c>
      <c r="W35" s="77" t="n">
        <f aca="false">'Team and Salaries'!W54*Settings!$D$18</f>
        <v>57080</v>
      </c>
      <c r="X35" s="77" t="n">
        <f aca="false">'Team and Salaries'!X54*Settings!$D$18</f>
        <v>57080</v>
      </c>
      <c r="Y35" s="77" t="n">
        <f aca="false">'Team and Salaries'!Y54*Settings!$D$18</f>
        <v>63560</v>
      </c>
      <c r="Z35" s="77" t="n">
        <f aca="false">'Team and Salaries'!Z54*Settings!$D$18</f>
        <v>63560</v>
      </c>
      <c r="AA35" s="77" t="n">
        <f aca="false">'Team and Salaries'!AA54*Settings!$D$18</f>
        <v>63560</v>
      </c>
      <c r="AB35" s="77" t="n">
        <f aca="false">'Team and Salaries'!AB54*Settings!$D$18</f>
        <v>67404.8</v>
      </c>
      <c r="AC35" s="77" t="n">
        <f aca="false">'Team and Salaries'!AC54*Settings!$D$18</f>
        <v>67404.8</v>
      </c>
      <c r="AD35" s="77" t="n">
        <f aca="false">'Team and Salaries'!AD54*Settings!$D$18</f>
        <v>74403.2</v>
      </c>
      <c r="AE35" s="77" t="n">
        <f aca="false">'Team and Salaries'!AE54*Settings!$D$18</f>
        <v>76736</v>
      </c>
      <c r="AF35" s="77" t="n">
        <f aca="false">'Team and Salaries'!AF54*Settings!$D$18</f>
        <v>76736</v>
      </c>
      <c r="AG35" s="77" t="n">
        <f aca="false">'Team and Salaries'!AG54*Settings!$D$18</f>
        <v>76736</v>
      </c>
      <c r="AH35" s="77" t="n">
        <f aca="false">'Team and Salaries'!AH54*Settings!$D$18</f>
        <v>76736</v>
      </c>
      <c r="AI35" s="77" t="n">
        <f aca="false">'Team and Salaries'!AI54*Settings!$D$18</f>
        <v>76736</v>
      </c>
      <c r="AJ35" s="77" t="n">
        <f aca="false">'Team and Salaries'!AJ54*Settings!$D$18</f>
        <v>76736</v>
      </c>
      <c r="AK35" s="77" t="n">
        <f aca="false">'Team and Salaries'!AK54*Settings!$D$18</f>
        <v>76736</v>
      </c>
      <c r="AL35" s="77" t="n">
        <f aca="false">'Team and Salaries'!AL54*Settings!$D$18</f>
        <v>76736</v>
      </c>
      <c r="AM35" s="77" t="n">
        <f aca="false">'Team and Salaries'!AM54*Settings!$D$18</f>
        <v>83734.4</v>
      </c>
    </row>
    <row r="36" customFormat="false" ht="21" hidden="false" customHeight="true" outlineLevel="0" collapsed="false">
      <c r="A36" s="46"/>
      <c r="B36" s="46"/>
      <c r="C36" s="51" t="s">
        <v>143</v>
      </c>
      <c r="D36" s="77" t="n">
        <f aca="false">'Plan Drivers'!D86*Settings!$D$22/100000</f>
        <v>100000</v>
      </c>
      <c r="E36" s="77" t="n">
        <f aca="false">'Plan Drivers'!E86*Settings!$D$22/100000</f>
        <v>100000</v>
      </c>
      <c r="F36" s="77" t="n">
        <f aca="false">'Plan Drivers'!F86*Settings!$D$22/100000</f>
        <v>100000</v>
      </c>
      <c r="G36" s="77" t="n">
        <f aca="false">'Plan Drivers'!G86*Settings!$D$22/100000</f>
        <v>100000</v>
      </c>
      <c r="H36" s="77" t="n">
        <f aca="false">'Plan Drivers'!H86*Settings!$D$22/100000</f>
        <v>100000</v>
      </c>
      <c r="I36" s="77" t="n">
        <f aca="false">'Plan Drivers'!I86*Settings!$D$22/100000</f>
        <v>100000</v>
      </c>
      <c r="J36" s="77" t="n">
        <f aca="false">'Plan Drivers'!J86*Settings!$D$22/100000</f>
        <v>100000</v>
      </c>
      <c r="K36" s="77" t="n">
        <f aca="false">'Plan Drivers'!K86*Settings!$D$22/100000</f>
        <v>100000</v>
      </c>
      <c r="L36" s="77" t="n">
        <f aca="false">'Plan Drivers'!L86*Settings!$D$22/100000</f>
        <v>100000</v>
      </c>
      <c r="M36" s="77" t="n">
        <f aca="false">'Plan Drivers'!M86*Settings!$D$22/100000</f>
        <v>100000</v>
      </c>
      <c r="N36" s="77" t="n">
        <f aca="false">'Plan Drivers'!N86*Settings!$D$22/100000</f>
        <v>100000</v>
      </c>
      <c r="O36" s="77" t="n">
        <f aca="false">'Plan Drivers'!O86*Settings!$D$22/100000</f>
        <v>100000</v>
      </c>
      <c r="P36" s="77" t="n">
        <f aca="false">'Plan Drivers'!P86*Settings!$D$22/100000</f>
        <v>100000</v>
      </c>
      <c r="Q36" s="77" t="n">
        <f aca="false">'Plan Drivers'!Q86*Settings!$D$22/100000</f>
        <v>100000</v>
      </c>
      <c r="R36" s="77" t="n">
        <f aca="false">'Plan Drivers'!R86*Settings!$D$22/100000</f>
        <v>100000</v>
      </c>
      <c r="S36" s="77" t="n">
        <f aca="false">'Plan Drivers'!S86*Settings!$D$22/100000</f>
        <v>100000</v>
      </c>
      <c r="T36" s="77" t="n">
        <f aca="false">'Plan Drivers'!T86*Settings!$D$22/100000</f>
        <v>100000</v>
      </c>
      <c r="U36" s="77" t="n">
        <f aca="false">'Plan Drivers'!U86*Settings!$D$22/100000</f>
        <v>100000</v>
      </c>
      <c r="V36" s="77" t="n">
        <f aca="false">'Plan Drivers'!V86*Settings!$D$22/100000</f>
        <v>100000</v>
      </c>
      <c r="W36" s="77" t="n">
        <f aca="false">'Plan Drivers'!W86*Settings!$D$22/100000</f>
        <v>100000</v>
      </c>
      <c r="X36" s="77" t="n">
        <f aca="false">'Plan Drivers'!X86*Settings!$D$22/100000</f>
        <v>100000</v>
      </c>
      <c r="Y36" s="77" t="n">
        <f aca="false">'Plan Drivers'!Y86*Settings!$D$22/100000</f>
        <v>100000</v>
      </c>
      <c r="Z36" s="77" t="n">
        <f aca="false">'Plan Drivers'!Z86*Settings!$D$22/100000</f>
        <v>100000</v>
      </c>
      <c r="AA36" s="77" t="n">
        <f aca="false">'Plan Drivers'!AA86*Settings!$D$22/100000</f>
        <v>100000</v>
      </c>
      <c r="AB36" s="77" t="n">
        <f aca="false">'Plan Drivers'!AB86*Settings!$D$22/100000</f>
        <v>100000</v>
      </c>
      <c r="AC36" s="77" t="n">
        <f aca="false">'Plan Drivers'!AC86*Settings!$D$22/100000</f>
        <v>100000</v>
      </c>
      <c r="AD36" s="77" t="n">
        <f aca="false">'Plan Drivers'!AD86*Settings!$D$22/100000</f>
        <v>100000</v>
      </c>
      <c r="AE36" s="77" t="n">
        <f aca="false">'Plan Drivers'!AE86*Settings!$D$22/100000</f>
        <v>100000</v>
      </c>
      <c r="AF36" s="77" t="n">
        <f aca="false">'Plan Drivers'!AF86*Settings!$D$22/100000</f>
        <v>100000</v>
      </c>
      <c r="AG36" s="77" t="n">
        <f aca="false">'Plan Drivers'!AG86*Settings!$D$22/100000</f>
        <v>100000</v>
      </c>
      <c r="AH36" s="77" t="n">
        <f aca="false">'Plan Drivers'!AH86*Settings!$D$22/100000</f>
        <v>100000</v>
      </c>
      <c r="AI36" s="77" t="n">
        <f aca="false">'Plan Drivers'!AI86*Settings!$D$22/100000</f>
        <v>100000</v>
      </c>
      <c r="AJ36" s="77" t="n">
        <f aca="false">'Plan Drivers'!AJ86*Settings!$D$22/100000</f>
        <v>100000</v>
      </c>
      <c r="AK36" s="77" t="n">
        <f aca="false">'Plan Drivers'!AK86*Settings!$D$22/100000</f>
        <v>100000</v>
      </c>
      <c r="AL36" s="77" t="n">
        <f aca="false">'Plan Drivers'!AL86*Settings!$D$22/100000</f>
        <v>100000</v>
      </c>
      <c r="AM36" s="77" t="n">
        <f aca="false">'Plan Drivers'!AM86*Settings!$D$22/100000</f>
        <v>100000</v>
      </c>
    </row>
    <row r="37" customFormat="false" ht="21" hidden="false" customHeight="true" outlineLevel="0" collapsed="false">
      <c r="A37" s="46"/>
      <c r="B37" s="46"/>
      <c r="C37" s="51" t="s">
        <v>144</v>
      </c>
      <c r="D37" s="77" t="n">
        <f aca="false">Settings!$D$23</f>
        <v>10000</v>
      </c>
      <c r="E37" s="77" t="n">
        <f aca="false">Settings!$D$23</f>
        <v>10000</v>
      </c>
      <c r="F37" s="77" t="n">
        <f aca="false">Settings!$D$23</f>
        <v>10000</v>
      </c>
      <c r="G37" s="77" t="n">
        <f aca="false">Settings!$D$23</f>
        <v>10000</v>
      </c>
      <c r="H37" s="77" t="n">
        <f aca="false">Settings!$D$23</f>
        <v>10000</v>
      </c>
      <c r="I37" s="77" t="n">
        <f aca="false">Settings!$D$23</f>
        <v>10000</v>
      </c>
      <c r="J37" s="77" t="n">
        <f aca="false">Settings!$D$23</f>
        <v>10000</v>
      </c>
      <c r="K37" s="77" t="n">
        <f aca="false">Settings!$D$23</f>
        <v>10000</v>
      </c>
      <c r="L37" s="77" t="n">
        <f aca="false">Settings!$D$23</f>
        <v>10000</v>
      </c>
      <c r="M37" s="77" t="n">
        <f aca="false">Settings!$D$23</f>
        <v>10000</v>
      </c>
      <c r="N37" s="77" t="n">
        <f aca="false">Settings!$D$23</f>
        <v>10000</v>
      </c>
      <c r="O37" s="77" t="n">
        <f aca="false">Settings!$D$23</f>
        <v>10000</v>
      </c>
      <c r="P37" s="77" t="n">
        <f aca="false">Settings!$D$23</f>
        <v>10000</v>
      </c>
      <c r="Q37" s="77" t="n">
        <f aca="false">Settings!$D$23</f>
        <v>10000</v>
      </c>
      <c r="R37" s="77" t="n">
        <f aca="false">Settings!$D$23</f>
        <v>10000</v>
      </c>
      <c r="S37" s="77" t="n">
        <f aca="false">Settings!$D$23</f>
        <v>10000</v>
      </c>
      <c r="T37" s="77" t="n">
        <f aca="false">Settings!$D$23</f>
        <v>10000</v>
      </c>
      <c r="U37" s="77" t="n">
        <f aca="false">Settings!$D$23</f>
        <v>10000</v>
      </c>
      <c r="V37" s="77" t="n">
        <f aca="false">Settings!$D$23</f>
        <v>10000</v>
      </c>
      <c r="W37" s="77" t="n">
        <f aca="false">Settings!$D$23</f>
        <v>10000</v>
      </c>
      <c r="X37" s="77" t="n">
        <f aca="false">Settings!$D$23</f>
        <v>10000</v>
      </c>
      <c r="Y37" s="77" t="n">
        <f aca="false">Settings!$D$23</f>
        <v>10000</v>
      </c>
      <c r="Z37" s="77" t="n">
        <f aca="false">Settings!$D$23</f>
        <v>10000</v>
      </c>
      <c r="AA37" s="77" t="n">
        <f aca="false">Settings!$D$23</f>
        <v>10000</v>
      </c>
      <c r="AB37" s="77" t="n">
        <f aca="false">Settings!$D$23</f>
        <v>10000</v>
      </c>
      <c r="AC37" s="77" t="n">
        <f aca="false">Settings!$D$23</f>
        <v>10000</v>
      </c>
      <c r="AD37" s="77" t="n">
        <f aca="false">Settings!$D$23</f>
        <v>10000</v>
      </c>
      <c r="AE37" s="77" t="n">
        <f aca="false">Settings!$D$23</f>
        <v>10000</v>
      </c>
      <c r="AF37" s="77" t="n">
        <f aca="false">Settings!$D$23</f>
        <v>10000</v>
      </c>
      <c r="AG37" s="77" t="n">
        <f aca="false">Settings!$D$23</f>
        <v>10000</v>
      </c>
      <c r="AH37" s="77" t="n">
        <f aca="false">Settings!$D$23</f>
        <v>10000</v>
      </c>
      <c r="AI37" s="77" t="n">
        <f aca="false">Settings!$D$23</f>
        <v>10000</v>
      </c>
      <c r="AJ37" s="77" t="n">
        <f aca="false">Settings!$D$23</f>
        <v>10000</v>
      </c>
      <c r="AK37" s="77" t="n">
        <f aca="false">Settings!$D$23</f>
        <v>10000</v>
      </c>
      <c r="AL37" s="77" t="n">
        <f aca="false">Settings!$D$23</f>
        <v>10000</v>
      </c>
      <c r="AM37" s="77" t="n">
        <f aca="false">Settings!$D$23</f>
        <v>10000</v>
      </c>
    </row>
    <row r="38" customFormat="false" ht="21" hidden="false" customHeight="true" outlineLevel="0" collapsed="false">
      <c r="A38" s="46"/>
      <c r="B38" s="46"/>
      <c r="C38" s="51" t="s">
        <v>145</v>
      </c>
      <c r="D38" s="77" t="n">
        <f aca="false">'Plan Drivers'!D112</f>
        <v>60000</v>
      </c>
      <c r="E38" s="77" t="n">
        <f aca="false">'Plan Drivers'!E112</f>
        <v>60000</v>
      </c>
      <c r="F38" s="77" t="n">
        <f aca="false">'Plan Drivers'!F112</f>
        <v>60000</v>
      </c>
      <c r="G38" s="77" t="n">
        <f aca="false">'Plan Drivers'!G112</f>
        <v>60000</v>
      </c>
      <c r="H38" s="77" t="n">
        <f aca="false">'Plan Drivers'!H112</f>
        <v>60000</v>
      </c>
      <c r="I38" s="77" t="n">
        <f aca="false">'Plan Drivers'!I112</f>
        <v>60000</v>
      </c>
      <c r="J38" s="77" t="n">
        <f aca="false">'Plan Drivers'!J112</f>
        <v>60000</v>
      </c>
      <c r="K38" s="77" t="n">
        <f aca="false">'Plan Drivers'!K112</f>
        <v>60000</v>
      </c>
      <c r="L38" s="77" t="n">
        <f aca="false">'Plan Drivers'!L112</f>
        <v>60000</v>
      </c>
      <c r="M38" s="77" t="n">
        <f aca="false">'Plan Drivers'!M112</f>
        <v>60000</v>
      </c>
      <c r="N38" s="77" t="n">
        <f aca="false">'Plan Drivers'!N112</f>
        <v>60000</v>
      </c>
      <c r="O38" s="77" t="n">
        <f aca="false">'Plan Drivers'!O112</f>
        <v>60000</v>
      </c>
      <c r="P38" s="77" t="n">
        <f aca="false">'Plan Drivers'!P112</f>
        <v>60000</v>
      </c>
      <c r="Q38" s="77" t="n">
        <f aca="false">'Plan Drivers'!Q112</f>
        <v>60000</v>
      </c>
      <c r="R38" s="77" t="n">
        <f aca="false">'Plan Drivers'!R112</f>
        <v>60000</v>
      </c>
      <c r="S38" s="77" t="n">
        <f aca="false">'Plan Drivers'!S112</f>
        <v>60000</v>
      </c>
      <c r="T38" s="77" t="n">
        <f aca="false">'Plan Drivers'!T112</f>
        <v>60000</v>
      </c>
      <c r="U38" s="77" t="n">
        <f aca="false">'Plan Drivers'!U112</f>
        <v>60000</v>
      </c>
      <c r="V38" s="77" t="n">
        <f aca="false">'Plan Drivers'!V112</f>
        <v>60000</v>
      </c>
      <c r="W38" s="77" t="n">
        <f aca="false">'Plan Drivers'!W112</f>
        <v>60000</v>
      </c>
      <c r="X38" s="77" t="n">
        <f aca="false">'Plan Drivers'!X112</f>
        <v>60000</v>
      </c>
      <c r="Y38" s="77" t="n">
        <f aca="false">'Plan Drivers'!Y112</f>
        <v>60000</v>
      </c>
      <c r="Z38" s="77" t="n">
        <f aca="false">'Plan Drivers'!Z112</f>
        <v>60000</v>
      </c>
      <c r="AA38" s="77" t="n">
        <f aca="false">'Plan Drivers'!AA112</f>
        <v>60000</v>
      </c>
      <c r="AB38" s="77" t="n">
        <f aca="false">'Plan Drivers'!AB112</f>
        <v>60000</v>
      </c>
      <c r="AC38" s="77" t="n">
        <f aca="false">'Plan Drivers'!AC112</f>
        <v>60000</v>
      </c>
      <c r="AD38" s="77" t="n">
        <f aca="false">'Plan Drivers'!AD112</f>
        <v>60000</v>
      </c>
      <c r="AE38" s="77" t="n">
        <f aca="false">'Plan Drivers'!AE112</f>
        <v>60000</v>
      </c>
      <c r="AF38" s="77" t="n">
        <f aca="false">'Plan Drivers'!AF112</f>
        <v>60000</v>
      </c>
      <c r="AG38" s="77" t="n">
        <f aca="false">'Plan Drivers'!AG112</f>
        <v>60000</v>
      </c>
      <c r="AH38" s="77" t="n">
        <f aca="false">'Plan Drivers'!AH112</f>
        <v>60000</v>
      </c>
      <c r="AI38" s="77" t="n">
        <f aca="false">'Plan Drivers'!AI112</f>
        <v>60000</v>
      </c>
      <c r="AJ38" s="77" t="n">
        <f aca="false">'Plan Drivers'!AJ112</f>
        <v>60000</v>
      </c>
      <c r="AK38" s="77" t="n">
        <f aca="false">'Plan Drivers'!AK112</f>
        <v>60000</v>
      </c>
      <c r="AL38" s="77" t="n">
        <f aca="false">'Plan Drivers'!AL112</f>
        <v>60000</v>
      </c>
      <c r="AM38" s="77" t="n">
        <f aca="false">'Plan Drivers'!AM112</f>
        <v>60000</v>
      </c>
    </row>
    <row r="39" customFormat="false" ht="21" hidden="false" customHeight="true" outlineLevel="0" collapsed="false">
      <c r="A39" s="46"/>
      <c r="B39" s="46"/>
      <c r="C39" s="51" t="s">
        <v>146</v>
      </c>
      <c r="D39" s="77" t="n">
        <f aca="false">'Plan Drivers'!D125</f>
        <v>25000</v>
      </c>
      <c r="E39" s="77" t="n">
        <f aca="false">'Plan Drivers'!E125</f>
        <v>25000</v>
      </c>
      <c r="F39" s="77" t="n">
        <f aca="false">'Plan Drivers'!F125</f>
        <v>25000</v>
      </c>
      <c r="G39" s="77" t="n">
        <f aca="false">'Plan Drivers'!G125</f>
        <v>25000</v>
      </c>
      <c r="H39" s="77" t="n">
        <f aca="false">'Plan Drivers'!H125</f>
        <v>25000</v>
      </c>
      <c r="I39" s="77" t="n">
        <f aca="false">'Plan Drivers'!I125</f>
        <v>25000</v>
      </c>
      <c r="J39" s="77" t="n">
        <f aca="false">'Plan Drivers'!J125</f>
        <v>25000</v>
      </c>
      <c r="K39" s="77" t="n">
        <f aca="false">'Plan Drivers'!K125</f>
        <v>25000</v>
      </c>
      <c r="L39" s="77" t="n">
        <f aca="false">'Plan Drivers'!L125</f>
        <v>25000</v>
      </c>
      <c r="M39" s="77" t="n">
        <f aca="false">'Plan Drivers'!M125</f>
        <v>25000</v>
      </c>
      <c r="N39" s="77" t="n">
        <f aca="false">'Plan Drivers'!N125</f>
        <v>25000</v>
      </c>
      <c r="O39" s="77" t="n">
        <f aca="false">'Plan Drivers'!O125</f>
        <v>25000</v>
      </c>
      <c r="P39" s="77" t="n">
        <f aca="false">'Plan Drivers'!P125</f>
        <v>25000</v>
      </c>
      <c r="Q39" s="77" t="n">
        <f aca="false">'Plan Drivers'!Q125</f>
        <v>25000</v>
      </c>
      <c r="R39" s="77" t="n">
        <f aca="false">'Plan Drivers'!R125</f>
        <v>25000</v>
      </c>
      <c r="S39" s="77" t="n">
        <f aca="false">'Plan Drivers'!S125</f>
        <v>25000</v>
      </c>
      <c r="T39" s="77" t="n">
        <f aca="false">'Plan Drivers'!T125</f>
        <v>25000</v>
      </c>
      <c r="U39" s="77" t="n">
        <f aca="false">'Plan Drivers'!U125</f>
        <v>25000</v>
      </c>
      <c r="V39" s="77" t="n">
        <f aca="false">'Plan Drivers'!V125</f>
        <v>25000</v>
      </c>
      <c r="W39" s="77" t="n">
        <f aca="false">'Plan Drivers'!W125</f>
        <v>25000</v>
      </c>
      <c r="X39" s="77" t="n">
        <f aca="false">'Plan Drivers'!X125</f>
        <v>25000</v>
      </c>
      <c r="Y39" s="77" t="n">
        <f aca="false">'Plan Drivers'!Y125</f>
        <v>25000</v>
      </c>
      <c r="Z39" s="77" t="n">
        <f aca="false">'Plan Drivers'!Z125</f>
        <v>25000</v>
      </c>
      <c r="AA39" s="77" t="n">
        <f aca="false">'Plan Drivers'!AA125</f>
        <v>25000</v>
      </c>
      <c r="AB39" s="77" t="n">
        <f aca="false">'Plan Drivers'!AB125</f>
        <v>25000</v>
      </c>
      <c r="AC39" s="77" t="n">
        <f aca="false">'Plan Drivers'!AC125</f>
        <v>25000</v>
      </c>
      <c r="AD39" s="77" t="n">
        <f aca="false">'Plan Drivers'!AD125</f>
        <v>25000</v>
      </c>
      <c r="AE39" s="77" t="n">
        <f aca="false">'Plan Drivers'!AE125</f>
        <v>25000</v>
      </c>
      <c r="AF39" s="77" t="n">
        <f aca="false">'Plan Drivers'!AF125</f>
        <v>25000</v>
      </c>
      <c r="AG39" s="77" t="n">
        <f aca="false">'Plan Drivers'!AG125</f>
        <v>25000</v>
      </c>
      <c r="AH39" s="77" t="n">
        <f aca="false">'Plan Drivers'!AH125</f>
        <v>25000</v>
      </c>
      <c r="AI39" s="77" t="n">
        <f aca="false">'Plan Drivers'!AI125</f>
        <v>25000</v>
      </c>
      <c r="AJ39" s="77" t="n">
        <f aca="false">'Plan Drivers'!AJ125</f>
        <v>25000</v>
      </c>
      <c r="AK39" s="77" t="n">
        <f aca="false">'Plan Drivers'!AK125</f>
        <v>25000</v>
      </c>
      <c r="AL39" s="77" t="n">
        <f aca="false">'Plan Drivers'!AL125</f>
        <v>25000</v>
      </c>
      <c r="AM39" s="77" t="n">
        <f aca="false">'Plan Drivers'!AM125</f>
        <v>25000</v>
      </c>
    </row>
    <row r="40" customFormat="false" ht="21" hidden="false" customHeight="true" outlineLevel="0" collapsed="false">
      <c r="A40" s="46"/>
      <c r="B40" s="46"/>
      <c r="C40" s="51" t="s">
        <v>147</v>
      </c>
      <c r="D40" s="77" t="n">
        <f aca="false">'Plan Drivers'!D138</f>
        <v>20000</v>
      </c>
      <c r="E40" s="77" t="n">
        <f aca="false">'Plan Drivers'!E138</f>
        <v>20000</v>
      </c>
      <c r="F40" s="77" t="n">
        <f aca="false">'Plan Drivers'!F138</f>
        <v>20000</v>
      </c>
      <c r="G40" s="77" t="n">
        <f aca="false">'Plan Drivers'!G138</f>
        <v>20000</v>
      </c>
      <c r="H40" s="77" t="n">
        <f aca="false">'Plan Drivers'!H138</f>
        <v>20000</v>
      </c>
      <c r="I40" s="77" t="n">
        <f aca="false">'Plan Drivers'!I138</f>
        <v>20000</v>
      </c>
      <c r="J40" s="77" t="n">
        <f aca="false">'Plan Drivers'!J138</f>
        <v>20000</v>
      </c>
      <c r="K40" s="77" t="n">
        <f aca="false">'Plan Drivers'!K138</f>
        <v>20000</v>
      </c>
      <c r="L40" s="77" t="n">
        <f aca="false">'Plan Drivers'!L138</f>
        <v>20000</v>
      </c>
      <c r="M40" s="77" t="n">
        <f aca="false">'Plan Drivers'!M138</f>
        <v>20000</v>
      </c>
      <c r="N40" s="77" t="n">
        <f aca="false">'Plan Drivers'!N138</f>
        <v>20000</v>
      </c>
      <c r="O40" s="77" t="n">
        <f aca="false">'Plan Drivers'!O138</f>
        <v>20000</v>
      </c>
      <c r="P40" s="77" t="n">
        <f aca="false">'Plan Drivers'!P138</f>
        <v>20000</v>
      </c>
      <c r="Q40" s="77" t="n">
        <f aca="false">'Plan Drivers'!Q138</f>
        <v>20000</v>
      </c>
      <c r="R40" s="77" t="n">
        <f aca="false">'Plan Drivers'!R138</f>
        <v>20000</v>
      </c>
      <c r="S40" s="77" t="n">
        <f aca="false">'Plan Drivers'!S138</f>
        <v>20000</v>
      </c>
      <c r="T40" s="77" t="n">
        <f aca="false">'Plan Drivers'!T138</f>
        <v>20000</v>
      </c>
      <c r="U40" s="77" t="n">
        <f aca="false">'Plan Drivers'!U138</f>
        <v>20000</v>
      </c>
      <c r="V40" s="77" t="n">
        <f aca="false">'Plan Drivers'!V138</f>
        <v>20000</v>
      </c>
      <c r="W40" s="77" t="n">
        <f aca="false">'Plan Drivers'!W138</f>
        <v>20000</v>
      </c>
      <c r="X40" s="77" t="n">
        <f aca="false">'Plan Drivers'!X138</f>
        <v>20000</v>
      </c>
      <c r="Y40" s="77" t="n">
        <f aca="false">'Plan Drivers'!Y138</f>
        <v>20000</v>
      </c>
      <c r="Z40" s="77" t="n">
        <f aca="false">'Plan Drivers'!Z138</f>
        <v>20000</v>
      </c>
      <c r="AA40" s="77" t="n">
        <f aca="false">'Plan Drivers'!AA138</f>
        <v>20000</v>
      </c>
      <c r="AB40" s="77" t="n">
        <f aca="false">'Plan Drivers'!AB138</f>
        <v>20000</v>
      </c>
      <c r="AC40" s="77" t="n">
        <f aca="false">'Plan Drivers'!AC138</f>
        <v>20000</v>
      </c>
      <c r="AD40" s="77" t="n">
        <f aca="false">'Plan Drivers'!AD138</f>
        <v>20000</v>
      </c>
      <c r="AE40" s="77" t="n">
        <f aca="false">'Plan Drivers'!AE138</f>
        <v>20000</v>
      </c>
      <c r="AF40" s="77" t="n">
        <f aca="false">'Plan Drivers'!AF138</f>
        <v>20000</v>
      </c>
      <c r="AG40" s="77" t="n">
        <f aca="false">'Plan Drivers'!AG138</f>
        <v>20000</v>
      </c>
      <c r="AH40" s="77" t="n">
        <f aca="false">'Plan Drivers'!AH138</f>
        <v>20000</v>
      </c>
      <c r="AI40" s="77" t="n">
        <f aca="false">'Plan Drivers'!AI138</f>
        <v>20000</v>
      </c>
      <c r="AJ40" s="77" t="n">
        <f aca="false">'Plan Drivers'!AJ138</f>
        <v>20000</v>
      </c>
      <c r="AK40" s="77" t="n">
        <f aca="false">'Plan Drivers'!AK138</f>
        <v>20000</v>
      </c>
      <c r="AL40" s="77" t="n">
        <f aca="false">'Plan Drivers'!AL138</f>
        <v>20000</v>
      </c>
      <c r="AM40" s="77" t="n">
        <f aca="false">'Plan Drivers'!AM138</f>
        <v>20000</v>
      </c>
    </row>
    <row r="41" customFormat="false" ht="21" hidden="false" customHeight="true" outlineLevel="0" collapsed="false">
      <c r="A41" s="46"/>
      <c r="B41" s="46"/>
      <c r="C41" s="51" t="s">
        <v>148</v>
      </c>
      <c r="D41" s="77" t="n">
        <f aca="false">'Plan Drivers'!D151</f>
        <v>25000</v>
      </c>
      <c r="E41" s="77" t="n">
        <f aca="false">'Plan Drivers'!E151</f>
        <v>25000</v>
      </c>
      <c r="F41" s="77" t="n">
        <f aca="false">'Plan Drivers'!F151</f>
        <v>25000</v>
      </c>
      <c r="G41" s="77" t="n">
        <f aca="false">'Plan Drivers'!G151</f>
        <v>25000</v>
      </c>
      <c r="H41" s="77" t="n">
        <f aca="false">'Plan Drivers'!H151</f>
        <v>25000</v>
      </c>
      <c r="I41" s="77" t="n">
        <f aca="false">'Plan Drivers'!I151</f>
        <v>25000</v>
      </c>
      <c r="J41" s="77" t="n">
        <f aca="false">'Plan Drivers'!J151</f>
        <v>25000</v>
      </c>
      <c r="K41" s="77" t="n">
        <f aca="false">'Plan Drivers'!K151</f>
        <v>25000</v>
      </c>
      <c r="L41" s="77" t="n">
        <f aca="false">'Plan Drivers'!L151</f>
        <v>25000</v>
      </c>
      <c r="M41" s="77" t="n">
        <f aca="false">'Plan Drivers'!M151</f>
        <v>25000</v>
      </c>
      <c r="N41" s="77" t="n">
        <f aca="false">'Plan Drivers'!N151</f>
        <v>25000</v>
      </c>
      <c r="O41" s="77" t="n">
        <f aca="false">'Plan Drivers'!O151</f>
        <v>25000</v>
      </c>
      <c r="P41" s="77" t="n">
        <f aca="false">'Plan Drivers'!P151</f>
        <v>25000</v>
      </c>
      <c r="Q41" s="77" t="n">
        <f aca="false">'Plan Drivers'!Q151</f>
        <v>25000</v>
      </c>
      <c r="R41" s="77" t="n">
        <f aca="false">'Plan Drivers'!R151</f>
        <v>25000</v>
      </c>
      <c r="S41" s="77" t="n">
        <f aca="false">'Plan Drivers'!S151</f>
        <v>25000</v>
      </c>
      <c r="T41" s="77" t="n">
        <f aca="false">'Plan Drivers'!T151</f>
        <v>25000</v>
      </c>
      <c r="U41" s="77" t="n">
        <f aca="false">'Plan Drivers'!U151</f>
        <v>25000</v>
      </c>
      <c r="V41" s="77" t="n">
        <f aca="false">'Plan Drivers'!V151</f>
        <v>25000</v>
      </c>
      <c r="W41" s="77" t="n">
        <f aca="false">'Plan Drivers'!W151</f>
        <v>25000</v>
      </c>
      <c r="X41" s="77" t="n">
        <f aca="false">'Plan Drivers'!X151</f>
        <v>25000</v>
      </c>
      <c r="Y41" s="77" t="n">
        <f aca="false">'Plan Drivers'!Y151</f>
        <v>25000</v>
      </c>
      <c r="Z41" s="77" t="n">
        <f aca="false">'Plan Drivers'!Z151</f>
        <v>25000</v>
      </c>
      <c r="AA41" s="77" t="n">
        <f aca="false">'Plan Drivers'!AA151</f>
        <v>25000</v>
      </c>
      <c r="AB41" s="77" t="n">
        <f aca="false">'Plan Drivers'!AB151</f>
        <v>25000</v>
      </c>
      <c r="AC41" s="77" t="n">
        <f aca="false">'Plan Drivers'!AC151</f>
        <v>25000</v>
      </c>
      <c r="AD41" s="77" t="n">
        <f aca="false">'Plan Drivers'!AD151</f>
        <v>25000</v>
      </c>
      <c r="AE41" s="77" t="n">
        <f aca="false">'Plan Drivers'!AE151</f>
        <v>25000</v>
      </c>
      <c r="AF41" s="77" t="n">
        <f aca="false">'Plan Drivers'!AF151</f>
        <v>25000</v>
      </c>
      <c r="AG41" s="77" t="n">
        <f aca="false">'Plan Drivers'!AG151</f>
        <v>25000</v>
      </c>
      <c r="AH41" s="77" t="n">
        <f aca="false">'Plan Drivers'!AH151</f>
        <v>25000</v>
      </c>
      <c r="AI41" s="77" t="n">
        <f aca="false">'Plan Drivers'!AI151</f>
        <v>25000</v>
      </c>
      <c r="AJ41" s="77" t="n">
        <f aca="false">'Plan Drivers'!AJ151</f>
        <v>25000</v>
      </c>
      <c r="AK41" s="77" t="n">
        <f aca="false">'Plan Drivers'!AK151</f>
        <v>25000</v>
      </c>
      <c r="AL41" s="77" t="n">
        <f aca="false">'Plan Drivers'!AL151</f>
        <v>25000</v>
      </c>
      <c r="AM41" s="77" t="n">
        <f aca="false">'Plan Drivers'!AM151</f>
        <v>25000</v>
      </c>
    </row>
    <row r="42" customFormat="false" ht="21" hidden="false" customHeight="true" outlineLevel="0" collapsed="false">
      <c r="A42" s="46"/>
      <c r="B42" s="46"/>
      <c r="C42" s="51" t="s">
        <v>149</v>
      </c>
      <c r="D42" s="77" t="n">
        <f aca="false">'Plan Drivers'!D216</f>
        <v>0</v>
      </c>
      <c r="E42" s="77" t="n">
        <f aca="false">'Plan Drivers'!E216</f>
        <v>0</v>
      </c>
      <c r="F42" s="77" t="n">
        <f aca="false">'Plan Drivers'!F216</f>
        <v>0</v>
      </c>
      <c r="G42" s="77" t="n">
        <f aca="false">'Plan Drivers'!G216</f>
        <v>5000</v>
      </c>
      <c r="H42" s="77" t="n">
        <f aca="false">'Plan Drivers'!H216</f>
        <v>10000</v>
      </c>
      <c r="I42" s="77" t="n">
        <f aca="false">'Plan Drivers'!I216</f>
        <v>10000</v>
      </c>
      <c r="J42" s="77" t="n">
        <f aca="false">'Plan Drivers'!J216</f>
        <v>10000</v>
      </c>
      <c r="K42" s="77" t="n">
        <f aca="false">'Plan Drivers'!K216</f>
        <v>10000</v>
      </c>
      <c r="L42" s="77" t="n">
        <f aca="false">'Plan Drivers'!L216</f>
        <v>10000</v>
      </c>
      <c r="M42" s="77" t="n">
        <f aca="false">'Plan Drivers'!M216</f>
        <v>10000</v>
      </c>
      <c r="N42" s="77" t="n">
        <f aca="false">'Plan Drivers'!N216</f>
        <v>10000</v>
      </c>
      <c r="O42" s="77" t="n">
        <f aca="false">'Plan Drivers'!O216</f>
        <v>10000</v>
      </c>
      <c r="P42" s="77" t="n">
        <f aca="false">'Plan Drivers'!P216</f>
        <v>10000</v>
      </c>
      <c r="Q42" s="77" t="n">
        <f aca="false">'Plan Drivers'!Q216</f>
        <v>10000</v>
      </c>
      <c r="R42" s="77" t="n">
        <f aca="false">'Plan Drivers'!R216</f>
        <v>10000</v>
      </c>
      <c r="S42" s="77" t="n">
        <f aca="false">'Plan Drivers'!S216</f>
        <v>10000</v>
      </c>
      <c r="T42" s="77" t="n">
        <f aca="false">'Plan Drivers'!T216</f>
        <v>10000</v>
      </c>
      <c r="U42" s="77" t="n">
        <f aca="false">'Plan Drivers'!U216</f>
        <v>10000</v>
      </c>
      <c r="V42" s="77" t="n">
        <f aca="false">'Plan Drivers'!V216</f>
        <v>10000</v>
      </c>
      <c r="W42" s="77" t="n">
        <f aca="false">'Plan Drivers'!W216</f>
        <v>10000</v>
      </c>
      <c r="X42" s="77" t="n">
        <f aca="false">'Plan Drivers'!X216</f>
        <v>10000</v>
      </c>
      <c r="Y42" s="77" t="n">
        <f aca="false">'Plan Drivers'!Y216</f>
        <v>10000</v>
      </c>
      <c r="Z42" s="77" t="n">
        <f aca="false">'Plan Drivers'!Z216</f>
        <v>10000</v>
      </c>
      <c r="AA42" s="77" t="n">
        <f aca="false">'Plan Drivers'!AA216</f>
        <v>10000</v>
      </c>
      <c r="AB42" s="77" t="n">
        <f aca="false">'Plan Drivers'!AB216</f>
        <v>10000</v>
      </c>
      <c r="AC42" s="77" t="n">
        <f aca="false">'Plan Drivers'!AC216</f>
        <v>10000</v>
      </c>
      <c r="AD42" s="77" t="n">
        <f aca="false">'Plan Drivers'!AD216</f>
        <v>10000</v>
      </c>
      <c r="AE42" s="77" t="n">
        <f aca="false">'Plan Drivers'!AE216</f>
        <v>10000</v>
      </c>
      <c r="AF42" s="77" t="n">
        <f aca="false">'Plan Drivers'!AF216</f>
        <v>10000</v>
      </c>
      <c r="AG42" s="77" t="n">
        <f aca="false">'Plan Drivers'!AG216</f>
        <v>10000</v>
      </c>
      <c r="AH42" s="77" t="n">
        <f aca="false">'Plan Drivers'!AH216</f>
        <v>10000</v>
      </c>
      <c r="AI42" s="77" t="n">
        <f aca="false">'Plan Drivers'!AI216</f>
        <v>10000</v>
      </c>
      <c r="AJ42" s="77" t="n">
        <f aca="false">'Plan Drivers'!AJ216</f>
        <v>10000</v>
      </c>
      <c r="AK42" s="77" t="n">
        <f aca="false">'Plan Drivers'!AK216</f>
        <v>10000</v>
      </c>
      <c r="AL42" s="77" t="n">
        <f aca="false">'Plan Drivers'!AL216</f>
        <v>10000</v>
      </c>
      <c r="AM42" s="77" t="n">
        <f aca="false">'Plan Drivers'!AM216</f>
        <v>10000</v>
      </c>
    </row>
    <row r="43" customFormat="false" ht="21" hidden="false" customHeight="true" outlineLevel="0" collapsed="false">
      <c r="A43" s="46"/>
      <c r="B43" s="46"/>
      <c r="C43" s="51" t="s">
        <v>103</v>
      </c>
      <c r="D43" s="80" t="n">
        <f aca="false">SUM(D34:D42)</f>
        <v>667000</v>
      </c>
      <c r="E43" s="80" t="n">
        <f aca="false">SUM(E34:E42)</f>
        <v>733000</v>
      </c>
      <c r="F43" s="80" t="n">
        <f aca="false">SUM(F34:F42)</f>
        <v>713000</v>
      </c>
      <c r="G43" s="80" t="n">
        <f aca="false">SUM(G34:G42)</f>
        <v>773000</v>
      </c>
      <c r="H43" s="80" t="n">
        <f aca="false">SUM(H34:H42)</f>
        <v>778000</v>
      </c>
      <c r="I43" s="80" t="n">
        <f aca="false">SUM(I34:I42)</f>
        <v>778000</v>
      </c>
      <c r="J43" s="80" t="n">
        <f aca="false">SUM(J34:J42)</f>
        <v>778000</v>
      </c>
      <c r="K43" s="80" t="n">
        <f aca="false">SUM(K34:K42)</f>
        <v>778000</v>
      </c>
      <c r="L43" s="80" t="n">
        <f aca="false">SUM(L34:L42)</f>
        <v>778000</v>
      </c>
      <c r="M43" s="80" t="n">
        <f aca="false">SUM(M34:M42)</f>
        <v>778000</v>
      </c>
      <c r="N43" s="80" t="n">
        <f aca="false">SUM(N34:N42)</f>
        <v>778000</v>
      </c>
      <c r="O43" s="80" t="n">
        <f aca="false">SUM(O34:O42)</f>
        <v>778000</v>
      </c>
      <c r="P43" s="80" t="n">
        <f aca="false">SUM(P34:P42)</f>
        <v>806600</v>
      </c>
      <c r="Q43" s="80" t="n">
        <f aca="false">SUM(Q34:Q42)</f>
        <v>806600</v>
      </c>
      <c r="R43" s="80" t="n">
        <f aca="false">SUM(R34:R42)</f>
        <v>806600</v>
      </c>
      <c r="S43" s="80" t="n">
        <f aca="false">SUM(S34:S42)</f>
        <v>877880</v>
      </c>
      <c r="T43" s="80" t="n">
        <f aca="false">SUM(T34:T42)</f>
        <v>877880</v>
      </c>
      <c r="U43" s="80" t="n">
        <f aca="false">SUM(U34:U42)</f>
        <v>877880</v>
      </c>
      <c r="V43" s="80" t="n">
        <f aca="false">SUM(V34:V42)</f>
        <v>877880</v>
      </c>
      <c r="W43" s="80" t="n">
        <f aca="false">SUM(W34:W42)</f>
        <v>877880</v>
      </c>
      <c r="X43" s="80" t="n">
        <f aca="false">SUM(X34:X42)</f>
        <v>877880</v>
      </c>
      <c r="Y43" s="80" t="n">
        <f aca="false">SUM(Y34:Y42)</f>
        <v>949160</v>
      </c>
      <c r="Z43" s="80" t="n">
        <f aca="false">SUM(Z34:Z42)</f>
        <v>949160</v>
      </c>
      <c r="AA43" s="80" t="n">
        <f aca="false">SUM(AA34:AA42)</f>
        <v>949160</v>
      </c>
      <c r="AB43" s="80" t="n">
        <f aca="false">SUM(AB34:AB42)</f>
        <v>991452.8</v>
      </c>
      <c r="AC43" s="80" t="n">
        <f aca="false">SUM(AC34:AC42)</f>
        <v>991452.8</v>
      </c>
      <c r="AD43" s="80" t="n">
        <f aca="false">SUM(AD34:AD42)</f>
        <v>1068435.2</v>
      </c>
      <c r="AE43" s="80" t="n">
        <f aca="false">SUM(AE34:AE42)</f>
        <v>1094096</v>
      </c>
      <c r="AF43" s="80" t="n">
        <f aca="false">SUM(AF34:AF42)</f>
        <v>1094096</v>
      </c>
      <c r="AG43" s="80" t="n">
        <f aca="false">SUM(AG34:AG42)</f>
        <v>1094096</v>
      </c>
      <c r="AH43" s="80" t="n">
        <f aca="false">SUM(AH34:AH42)</f>
        <v>1094096</v>
      </c>
      <c r="AI43" s="80" t="n">
        <f aca="false">SUM(AI34:AI42)</f>
        <v>1094096</v>
      </c>
      <c r="AJ43" s="80" t="n">
        <f aca="false">SUM(AJ34:AJ42)</f>
        <v>1094096</v>
      </c>
      <c r="AK43" s="80" t="n">
        <f aca="false">SUM(AK34:AK42)</f>
        <v>1094096</v>
      </c>
      <c r="AL43" s="80" t="n">
        <f aca="false">SUM(AL34:AL42)</f>
        <v>1094096</v>
      </c>
      <c r="AM43" s="80" t="n">
        <f aca="false">SUM(AM34:AM42)</f>
        <v>1171078.4</v>
      </c>
    </row>
    <row r="44" customFormat="false" ht="21" hidden="false" customHeight="true" outlineLevel="0" collapsed="false">
      <c r="A44" s="46"/>
      <c r="B44" s="46"/>
      <c r="C44" s="51" t="s">
        <v>104</v>
      </c>
      <c r="D44" s="77" t="n">
        <f aca="false">D43*Settings!$D$20</f>
        <v>33350</v>
      </c>
      <c r="E44" s="77" t="n">
        <f aca="false">E43*Settings!$D$20</f>
        <v>36650</v>
      </c>
      <c r="F44" s="77" t="n">
        <f aca="false">F43*Settings!$D$20</f>
        <v>35650</v>
      </c>
      <c r="G44" s="77" t="n">
        <f aca="false">G43*Settings!$D$20</f>
        <v>38650</v>
      </c>
      <c r="H44" s="77" t="n">
        <f aca="false">H43*Settings!$D$20</f>
        <v>38900</v>
      </c>
      <c r="I44" s="77" t="n">
        <f aca="false">I43*Settings!$D$20</f>
        <v>38900</v>
      </c>
      <c r="J44" s="77" t="n">
        <f aca="false">J43*Settings!$D$20</f>
        <v>38900</v>
      </c>
      <c r="K44" s="77" t="n">
        <f aca="false">K43*Settings!$D$20</f>
        <v>38900</v>
      </c>
      <c r="L44" s="77" t="n">
        <f aca="false">L43*Settings!$D$20</f>
        <v>38900</v>
      </c>
      <c r="M44" s="77" t="n">
        <f aca="false">M43*Settings!$D$20</f>
        <v>38900</v>
      </c>
      <c r="N44" s="77" t="n">
        <f aca="false">N43*Settings!$D$20</f>
        <v>38900</v>
      </c>
      <c r="O44" s="77" t="n">
        <f aca="false">O43*Settings!$D$20</f>
        <v>38900</v>
      </c>
      <c r="P44" s="77" t="n">
        <f aca="false">P43*Settings!$D$20</f>
        <v>40330</v>
      </c>
      <c r="Q44" s="77" t="n">
        <f aca="false">Q43*Settings!$D$20</f>
        <v>40330</v>
      </c>
      <c r="R44" s="77" t="n">
        <f aca="false">R43*Settings!$D$20</f>
        <v>40330</v>
      </c>
      <c r="S44" s="77" t="n">
        <f aca="false">S43*Settings!$D$20</f>
        <v>43894</v>
      </c>
      <c r="T44" s="77" t="n">
        <f aca="false">T43*Settings!$D$20</f>
        <v>43894</v>
      </c>
      <c r="U44" s="77" t="n">
        <f aca="false">U43*Settings!$D$20</f>
        <v>43894</v>
      </c>
      <c r="V44" s="77" t="n">
        <f aca="false">V43*Settings!$D$20</f>
        <v>43894</v>
      </c>
      <c r="W44" s="77" t="n">
        <f aca="false">W43*Settings!$D$20</f>
        <v>43894</v>
      </c>
      <c r="X44" s="77" t="n">
        <f aca="false">X43*Settings!$D$20</f>
        <v>43894</v>
      </c>
      <c r="Y44" s="77" t="n">
        <f aca="false">Y43*Settings!$D$20</f>
        <v>47458</v>
      </c>
      <c r="Z44" s="77" t="n">
        <f aca="false">Z43*Settings!$D$20</f>
        <v>47458</v>
      </c>
      <c r="AA44" s="77" t="n">
        <f aca="false">AA43*Settings!$D$20</f>
        <v>47458</v>
      </c>
      <c r="AB44" s="77" t="n">
        <f aca="false">AB43*Settings!$D$20</f>
        <v>49572.64</v>
      </c>
      <c r="AC44" s="77" t="n">
        <f aca="false">AC43*Settings!$D$20</f>
        <v>49572.64</v>
      </c>
      <c r="AD44" s="77" t="n">
        <f aca="false">AD43*Settings!$D$20</f>
        <v>53421.76</v>
      </c>
      <c r="AE44" s="77" t="n">
        <f aca="false">AE43*Settings!$D$20</f>
        <v>54704.8</v>
      </c>
      <c r="AF44" s="77" t="n">
        <f aca="false">AF43*Settings!$D$20</f>
        <v>54704.8</v>
      </c>
      <c r="AG44" s="77" t="n">
        <f aca="false">AG43*Settings!$D$20</f>
        <v>54704.8</v>
      </c>
      <c r="AH44" s="77" t="n">
        <f aca="false">AH43*Settings!$D$20</f>
        <v>54704.8</v>
      </c>
      <c r="AI44" s="77" t="n">
        <f aca="false">AI43*Settings!$D$20</f>
        <v>54704.8</v>
      </c>
      <c r="AJ44" s="77" t="n">
        <f aca="false">AJ43*Settings!$D$20</f>
        <v>54704.8</v>
      </c>
      <c r="AK44" s="77" t="n">
        <f aca="false">AK43*Settings!$D$20</f>
        <v>54704.8</v>
      </c>
      <c r="AL44" s="77" t="n">
        <f aca="false">AL43*Settings!$D$20</f>
        <v>54704.8</v>
      </c>
      <c r="AM44" s="77" t="n">
        <f aca="false">AM43*Settings!$D$20</f>
        <v>58553.92</v>
      </c>
    </row>
    <row r="45" customFormat="false" ht="21" hidden="false" customHeight="true" outlineLevel="0" collapsed="false">
      <c r="A45" s="46"/>
      <c r="B45" s="46"/>
      <c r="C45" s="51" t="s">
        <v>150</v>
      </c>
      <c r="D45" s="77" t="n">
        <f aca="false">'Plan Drivers'!D164*Settings!$D$10</f>
        <v>459900</v>
      </c>
      <c r="E45" s="77" t="n">
        <f aca="false">'Plan Drivers'!E164*Settings!$D$10</f>
        <v>361350</v>
      </c>
      <c r="F45" s="77" t="n">
        <f aca="false">'Plan Drivers'!F164*Settings!$D$10</f>
        <v>80000</v>
      </c>
      <c r="G45" s="77" t="n">
        <f aca="false">'Plan Drivers'!G164*Settings!$D$10</f>
        <v>80000</v>
      </c>
      <c r="H45" s="77" t="n">
        <f aca="false">'Plan Drivers'!H164*Settings!$D$10</f>
        <v>80000</v>
      </c>
      <c r="I45" s="77" t="n">
        <f aca="false">'Plan Drivers'!I164*Settings!$D$10</f>
        <v>80000</v>
      </c>
      <c r="J45" s="77" t="n">
        <f aca="false">'Plan Drivers'!J164*Settings!$D$10</f>
        <v>80000</v>
      </c>
      <c r="K45" s="77" t="n">
        <f aca="false">'Plan Drivers'!K164*Settings!$D$10</f>
        <v>80000</v>
      </c>
      <c r="L45" s="77" t="n">
        <f aca="false">'Plan Drivers'!L164*Settings!$D$10</f>
        <v>80000</v>
      </c>
      <c r="M45" s="77" t="n">
        <f aca="false">'Plan Drivers'!M164*Settings!$D$10</f>
        <v>80000</v>
      </c>
      <c r="N45" s="77" t="n">
        <f aca="false">'Plan Drivers'!N164*Settings!$D$10</f>
        <v>80000</v>
      </c>
      <c r="O45" s="77" t="n">
        <f aca="false">'Plan Drivers'!O164*Settings!$D$10</f>
        <v>80000</v>
      </c>
      <c r="P45" s="77" t="n">
        <f aca="false">'Plan Drivers'!P164*Settings!$D$10</f>
        <v>80000</v>
      </c>
      <c r="Q45" s="77" t="n">
        <f aca="false">'Plan Drivers'!Q164*Settings!$D$10</f>
        <v>80000</v>
      </c>
      <c r="R45" s="77" t="n">
        <f aca="false">'Plan Drivers'!R164*Settings!$D$10</f>
        <v>80000</v>
      </c>
      <c r="S45" s="77" t="n">
        <f aca="false">'Plan Drivers'!S164*Settings!$D$10</f>
        <v>80000</v>
      </c>
      <c r="T45" s="77" t="n">
        <f aca="false">'Plan Drivers'!T164*Settings!$D$10</f>
        <v>80000</v>
      </c>
      <c r="U45" s="77" t="n">
        <f aca="false">'Plan Drivers'!U164*Settings!$D$10</f>
        <v>80000</v>
      </c>
      <c r="V45" s="77" t="n">
        <f aca="false">'Plan Drivers'!V164*Settings!$D$10</f>
        <v>80000</v>
      </c>
      <c r="W45" s="77" t="n">
        <f aca="false">'Plan Drivers'!W164*Settings!$D$10</f>
        <v>80000</v>
      </c>
      <c r="X45" s="77" t="n">
        <f aca="false">'Plan Drivers'!X164*Settings!$D$10</f>
        <v>80000</v>
      </c>
      <c r="Y45" s="77" t="n">
        <f aca="false">'Plan Drivers'!Y164*Settings!$D$10</f>
        <v>80000</v>
      </c>
      <c r="Z45" s="77" t="n">
        <f aca="false">'Plan Drivers'!Z164*Settings!$D$10</f>
        <v>80000</v>
      </c>
      <c r="AA45" s="77" t="n">
        <f aca="false">'Plan Drivers'!AA164*Settings!$D$10</f>
        <v>80000</v>
      </c>
      <c r="AB45" s="77" t="n">
        <f aca="false">'Plan Drivers'!AB164*Settings!$D$10</f>
        <v>80000</v>
      </c>
      <c r="AC45" s="77" t="n">
        <f aca="false">'Plan Drivers'!AC164*Settings!$D$10</f>
        <v>80000</v>
      </c>
      <c r="AD45" s="77" t="n">
        <f aca="false">'Plan Drivers'!AD164*Settings!$D$10</f>
        <v>80000</v>
      </c>
      <c r="AE45" s="77" t="n">
        <f aca="false">'Plan Drivers'!AE164*Settings!$D$10</f>
        <v>80000</v>
      </c>
      <c r="AF45" s="77" t="n">
        <f aca="false">'Plan Drivers'!AF164*Settings!$D$10</f>
        <v>80000</v>
      </c>
      <c r="AG45" s="77" t="n">
        <f aca="false">'Plan Drivers'!AG164*Settings!$D$10</f>
        <v>80000</v>
      </c>
      <c r="AH45" s="77" t="n">
        <f aca="false">'Plan Drivers'!AH164*Settings!$D$10</f>
        <v>80000</v>
      </c>
      <c r="AI45" s="77" t="n">
        <f aca="false">'Plan Drivers'!AI164*Settings!$D$10</f>
        <v>80000</v>
      </c>
      <c r="AJ45" s="77" t="n">
        <f aca="false">'Plan Drivers'!AJ164*Settings!$D$10</f>
        <v>80000</v>
      </c>
      <c r="AK45" s="77" t="n">
        <f aca="false">'Plan Drivers'!AK164*Settings!$D$10</f>
        <v>80000</v>
      </c>
      <c r="AL45" s="77" t="n">
        <f aca="false">'Plan Drivers'!AL164*Settings!$D$10</f>
        <v>80000</v>
      </c>
      <c r="AM45" s="77" t="n">
        <f aca="false">'Plan Drivers'!AM164*Settings!$D$10</f>
        <v>80000</v>
      </c>
    </row>
    <row r="46" customFormat="false" ht="21" hidden="false" customHeight="true" outlineLevel="0" collapsed="false">
      <c r="A46" s="46"/>
      <c r="B46" s="46"/>
      <c r="C46" s="51" t="s">
        <v>151</v>
      </c>
      <c r="D46" s="77" t="n">
        <f aca="false">'Plan Drivers'!D177*Settings!$D$11</f>
        <v>81158.8235</v>
      </c>
      <c r="E46" s="77" t="n">
        <f aca="false">'Plan Drivers'!E177*Settings!$D$11</f>
        <v>63767.6471</v>
      </c>
      <c r="F46" s="77" t="n">
        <f aca="false">'Plan Drivers'!F177*Settings!$D$11</f>
        <v>200000</v>
      </c>
      <c r="G46" s="77" t="n">
        <f aca="false">'Plan Drivers'!G177*Settings!$D$11</f>
        <v>200000</v>
      </c>
      <c r="H46" s="77" t="n">
        <f aca="false">'Plan Drivers'!H177*Settings!$D$11</f>
        <v>200000</v>
      </c>
      <c r="I46" s="77" t="n">
        <f aca="false">'Plan Drivers'!I177*Settings!$D$11</f>
        <v>150000</v>
      </c>
      <c r="J46" s="77" t="n">
        <f aca="false">'Plan Drivers'!J177*Settings!$D$11</f>
        <v>150000</v>
      </c>
      <c r="K46" s="77" t="n">
        <f aca="false">'Plan Drivers'!K177*Settings!$D$11</f>
        <v>150000</v>
      </c>
      <c r="L46" s="77" t="n">
        <f aca="false">'Plan Drivers'!L177*Settings!$D$11</f>
        <v>150000</v>
      </c>
      <c r="M46" s="77" t="n">
        <f aca="false">'Plan Drivers'!M177*Settings!$D$11</f>
        <v>150000</v>
      </c>
      <c r="N46" s="77" t="n">
        <f aca="false">'Plan Drivers'!N177*Settings!$D$11</f>
        <v>150000</v>
      </c>
      <c r="O46" s="77" t="n">
        <f aca="false">'Plan Drivers'!O177*Settings!$D$11</f>
        <v>120000</v>
      </c>
      <c r="P46" s="77" t="n">
        <f aca="false">'Plan Drivers'!P177*Settings!$D$11</f>
        <v>120000</v>
      </c>
      <c r="Q46" s="77" t="n">
        <f aca="false">'Plan Drivers'!Q177*Settings!$D$11</f>
        <v>120000</v>
      </c>
      <c r="R46" s="77" t="n">
        <f aca="false">'Plan Drivers'!R177*Settings!$D$11</f>
        <v>120000</v>
      </c>
      <c r="S46" s="77" t="n">
        <f aca="false">'Plan Drivers'!S177*Settings!$D$11</f>
        <v>120000</v>
      </c>
      <c r="T46" s="77" t="n">
        <f aca="false">'Plan Drivers'!T177*Settings!$D$11</f>
        <v>120000</v>
      </c>
      <c r="U46" s="77" t="n">
        <f aca="false">'Plan Drivers'!U177*Settings!$D$11</f>
        <v>120000</v>
      </c>
      <c r="V46" s="77" t="n">
        <f aca="false">'Plan Drivers'!V177*Settings!$D$11</f>
        <v>120000</v>
      </c>
      <c r="W46" s="77" t="n">
        <f aca="false">'Plan Drivers'!W177*Settings!$D$11</f>
        <v>120000</v>
      </c>
      <c r="X46" s="77" t="n">
        <f aca="false">'Plan Drivers'!X177*Settings!$D$11</f>
        <v>120000</v>
      </c>
      <c r="Y46" s="77" t="n">
        <f aca="false">'Plan Drivers'!Y177*Settings!$D$11</f>
        <v>120000</v>
      </c>
      <c r="Z46" s="77" t="n">
        <f aca="false">'Plan Drivers'!Z177*Settings!$D$11</f>
        <v>120000</v>
      </c>
      <c r="AA46" s="77" t="n">
        <f aca="false">'Plan Drivers'!AA177*Settings!$D$11</f>
        <v>120000</v>
      </c>
      <c r="AB46" s="77" t="n">
        <f aca="false">'Plan Drivers'!AB177*Settings!$D$11</f>
        <v>120000</v>
      </c>
      <c r="AC46" s="77" t="n">
        <f aca="false">'Plan Drivers'!AC177*Settings!$D$11</f>
        <v>120000</v>
      </c>
      <c r="AD46" s="77" t="n">
        <f aca="false">'Plan Drivers'!AD177*Settings!$D$11</f>
        <v>120000</v>
      </c>
      <c r="AE46" s="77" t="n">
        <f aca="false">'Plan Drivers'!AE177*Settings!$D$11</f>
        <v>120000</v>
      </c>
      <c r="AF46" s="77" t="n">
        <f aca="false">'Plan Drivers'!AF177*Settings!$D$11</f>
        <v>120000</v>
      </c>
      <c r="AG46" s="77" t="n">
        <f aca="false">'Plan Drivers'!AG177*Settings!$D$11</f>
        <v>120000</v>
      </c>
      <c r="AH46" s="77" t="n">
        <f aca="false">'Plan Drivers'!AH177*Settings!$D$11</f>
        <v>120000</v>
      </c>
      <c r="AI46" s="77" t="n">
        <f aca="false">'Plan Drivers'!AI177*Settings!$D$11</f>
        <v>120000</v>
      </c>
      <c r="AJ46" s="77" t="n">
        <f aca="false">'Plan Drivers'!AJ177*Settings!$D$11</f>
        <v>120000</v>
      </c>
      <c r="AK46" s="77" t="n">
        <f aca="false">'Plan Drivers'!AK177*Settings!$D$11</f>
        <v>120000</v>
      </c>
      <c r="AL46" s="77" t="n">
        <f aca="false">'Plan Drivers'!AL177*Settings!$D$11</f>
        <v>120000</v>
      </c>
      <c r="AM46" s="77" t="n">
        <f aca="false">'Plan Drivers'!AM177*Settings!$D$11</f>
        <v>120000</v>
      </c>
    </row>
    <row r="47" customFormat="false" ht="21" hidden="false" customHeight="true" outlineLevel="0" collapsed="false">
      <c r="A47" s="46"/>
      <c r="B47" s="46"/>
      <c r="C47" s="51" t="s">
        <v>105</v>
      </c>
      <c r="D47" s="80" t="n">
        <f aca="false">SUM(D45:D46)</f>
        <v>541058.8235</v>
      </c>
      <c r="E47" s="80" t="n">
        <f aca="false">SUM(E45:E46)</f>
        <v>425117.6471</v>
      </c>
      <c r="F47" s="80" t="n">
        <f aca="false">SUM(F45:F46)</f>
        <v>280000</v>
      </c>
      <c r="G47" s="80" t="n">
        <f aca="false">SUM(G45:G46)</f>
        <v>280000</v>
      </c>
      <c r="H47" s="80" t="n">
        <f aca="false">SUM(H45:H46)</f>
        <v>280000</v>
      </c>
      <c r="I47" s="80" t="n">
        <f aca="false">SUM(I45:I46)</f>
        <v>230000</v>
      </c>
      <c r="J47" s="80" t="n">
        <f aca="false">SUM(J45:J46)</f>
        <v>230000</v>
      </c>
      <c r="K47" s="80" t="n">
        <f aca="false">SUM(K45:K46)</f>
        <v>230000</v>
      </c>
      <c r="L47" s="80" t="n">
        <f aca="false">SUM(L45:L46)</f>
        <v>230000</v>
      </c>
      <c r="M47" s="80" t="n">
        <f aca="false">SUM(M45:M46)</f>
        <v>230000</v>
      </c>
      <c r="N47" s="80" t="n">
        <f aca="false">SUM(N45:N46)</f>
        <v>230000</v>
      </c>
      <c r="O47" s="80" t="n">
        <f aca="false">SUM(O45:O46)</f>
        <v>200000</v>
      </c>
      <c r="P47" s="80" t="n">
        <f aca="false">SUM(P45:P46)</f>
        <v>200000</v>
      </c>
      <c r="Q47" s="80" t="n">
        <f aca="false">SUM(Q45:Q46)</f>
        <v>200000</v>
      </c>
      <c r="R47" s="80" t="n">
        <f aca="false">SUM(R45:R46)</f>
        <v>200000</v>
      </c>
      <c r="S47" s="80" t="n">
        <f aca="false">SUM(S45:S46)</f>
        <v>200000</v>
      </c>
      <c r="T47" s="80" t="n">
        <f aca="false">SUM(T45:T46)</f>
        <v>200000</v>
      </c>
      <c r="U47" s="80" t="n">
        <f aca="false">SUM(U45:U46)</f>
        <v>200000</v>
      </c>
      <c r="V47" s="80" t="n">
        <f aca="false">SUM(V45:V46)</f>
        <v>200000</v>
      </c>
      <c r="W47" s="80" t="n">
        <f aca="false">SUM(W45:W46)</f>
        <v>200000</v>
      </c>
      <c r="X47" s="80" t="n">
        <f aca="false">SUM(X45:X46)</f>
        <v>200000</v>
      </c>
      <c r="Y47" s="80" t="n">
        <f aca="false">SUM(Y45:Y46)</f>
        <v>200000</v>
      </c>
      <c r="Z47" s="80" t="n">
        <f aca="false">SUM(Z45:Z46)</f>
        <v>200000</v>
      </c>
      <c r="AA47" s="80" t="n">
        <f aca="false">SUM(AA45:AA46)</f>
        <v>200000</v>
      </c>
      <c r="AB47" s="80" t="n">
        <f aca="false">SUM(AB45:AB46)</f>
        <v>200000</v>
      </c>
      <c r="AC47" s="80" t="n">
        <f aca="false">SUM(AC45:AC46)</f>
        <v>200000</v>
      </c>
      <c r="AD47" s="80" t="n">
        <f aca="false">SUM(AD45:AD46)</f>
        <v>200000</v>
      </c>
      <c r="AE47" s="80" t="n">
        <f aca="false">SUM(AE45:AE46)</f>
        <v>200000</v>
      </c>
      <c r="AF47" s="80" t="n">
        <f aca="false">SUM(AF45:AF46)</f>
        <v>200000</v>
      </c>
      <c r="AG47" s="80" t="n">
        <f aca="false">SUM(AG45:AG46)</f>
        <v>200000</v>
      </c>
      <c r="AH47" s="80" t="n">
        <f aca="false">SUM(AH45:AH46)</f>
        <v>200000</v>
      </c>
      <c r="AI47" s="80" t="n">
        <f aca="false">SUM(AI45:AI46)</f>
        <v>200000</v>
      </c>
      <c r="AJ47" s="80" t="n">
        <f aca="false">SUM(AJ45:AJ46)</f>
        <v>200000</v>
      </c>
      <c r="AK47" s="80" t="n">
        <f aca="false">SUM(AK45:AK46)</f>
        <v>200000</v>
      </c>
      <c r="AL47" s="80" t="n">
        <f aca="false">SUM(AL45:AL46)</f>
        <v>200000</v>
      </c>
      <c r="AM47" s="80" t="n">
        <f aca="false">SUM(AM45:AM46)</f>
        <v>200000</v>
      </c>
    </row>
    <row r="48" customFormat="false" ht="21" hidden="false" customHeight="true" outlineLevel="0" collapsed="false">
      <c r="A48" s="46"/>
      <c r="B48" s="46"/>
      <c r="C48" s="51" t="s">
        <v>106</v>
      </c>
      <c r="D48" s="77" t="n">
        <f aca="false">'Plan Drivers'!D190</f>
        <v>80000</v>
      </c>
      <c r="E48" s="77" t="n">
        <f aca="false">'Plan Drivers'!E190</f>
        <v>80000</v>
      </c>
      <c r="F48" s="77" t="n">
        <f aca="false">'Plan Drivers'!F190</f>
        <v>25000</v>
      </c>
      <c r="G48" s="77" t="n">
        <f aca="false">'Plan Drivers'!G190</f>
        <v>25000</v>
      </c>
      <c r="H48" s="77" t="n">
        <f aca="false">'Plan Drivers'!H190</f>
        <v>25000</v>
      </c>
      <c r="I48" s="77" t="n">
        <f aca="false">'Plan Drivers'!I190</f>
        <v>25000</v>
      </c>
      <c r="J48" s="77" t="n">
        <f aca="false">'Plan Drivers'!J190</f>
        <v>25000</v>
      </c>
      <c r="K48" s="77" t="n">
        <f aca="false">'Plan Drivers'!K190</f>
        <v>25000</v>
      </c>
      <c r="L48" s="77" t="n">
        <f aca="false">'Plan Drivers'!L190</f>
        <v>25000</v>
      </c>
      <c r="M48" s="77" t="n">
        <f aca="false">'Plan Drivers'!M190</f>
        <v>25000</v>
      </c>
      <c r="N48" s="77" t="n">
        <f aca="false">'Plan Drivers'!N190</f>
        <v>25000</v>
      </c>
      <c r="O48" s="77" t="n">
        <f aca="false">'Plan Drivers'!O190</f>
        <v>25000</v>
      </c>
      <c r="P48" s="77" t="n">
        <f aca="false">'Plan Drivers'!P190</f>
        <v>25000</v>
      </c>
      <c r="Q48" s="77" t="n">
        <f aca="false">'Plan Drivers'!Q190</f>
        <v>25000</v>
      </c>
      <c r="R48" s="77" t="n">
        <f aca="false">'Plan Drivers'!R190</f>
        <v>25000</v>
      </c>
      <c r="S48" s="77" t="n">
        <f aca="false">'Plan Drivers'!S190</f>
        <v>25000</v>
      </c>
      <c r="T48" s="77" t="n">
        <f aca="false">'Plan Drivers'!T190</f>
        <v>25000</v>
      </c>
      <c r="U48" s="77" t="n">
        <f aca="false">'Plan Drivers'!U190</f>
        <v>25000</v>
      </c>
      <c r="V48" s="77" t="n">
        <f aca="false">'Plan Drivers'!V190</f>
        <v>25000</v>
      </c>
      <c r="W48" s="77" t="n">
        <f aca="false">'Plan Drivers'!W190</f>
        <v>25000</v>
      </c>
      <c r="X48" s="77" t="n">
        <f aca="false">'Plan Drivers'!X190</f>
        <v>25000</v>
      </c>
      <c r="Y48" s="77" t="n">
        <f aca="false">'Plan Drivers'!Y190</f>
        <v>25000</v>
      </c>
      <c r="Z48" s="77" t="n">
        <f aca="false">'Plan Drivers'!Z190</f>
        <v>25000</v>
      </c>
      <c r="AA48" s="77" t="n">
        <f aca="false">'Plan Drivers'!AA190</f>
        <v>25000</v>
      </c>
      <c r="AB48" s="77" t="n">
        <f aca="false">'Plan Drivers'!AB190</f>
        <v>25000</v>
      </c>
      <c r="AC48" s="77" t="n">
        <f aca="false">'Plan Drivers'!AC190</f>
        <v>25000</v>
      </c>
      <c r="AD48" s="77" t="n">
        <f aca="false">'Plan Drivers'!AD190</f>
        <v>25000</v>
      </c>
      <c r="AE48" s="77" t="n">
        <f aca="false">'Plan Drivers'!AE190</f>
        <v>25000</v>
      </c>
      <c r="AF48" s="77" t="n">
        <f aca="false">'Plan Drivers'!AF190</f>
        <v>25000</v>
      </c>
      <c r="AG48" s="77" t="n">
        <f aca="false">'Plan Drivers'!AG190</f>
        <v>25000</v>
      </c>
      <c r="AH48" s="77" t="n">
        <f aca="false">'Plan Drivers'!AH190</f>
        <v>25000</v>
      </c>
      <c r="AI48" s="77" t="n">
        <f aca="false">'Plan Drivers'!AI190</f>
        <v>25000</v>
      </c>
      <c r="AJ48" s="77" t="n">
        <f aca="false">'Plan Drivers'!AJ190</f>
        <v>25000</v>
      </c>
      <c r="AK48" s="77" t="n">
        <f aca="false">'Plan Drivers'!AK190</f>
        <v>25000</v>
      </c>
      <c r="AL48" s="77" t="n">
        <f aca="false">'Plan Drivers'!AL190</f>
        <v>25000</v>
      </c>
      <c r="AM48" s="77" t="n">
        <f aca="false">'Plan Drivers'!AM190</f>
        <v>25000</v>
      </c>
    </row>
    <row r="49" customFormat="false" ht="21" hidden="false" customHeight="true" outlineLevel="0" collapsed="false">
      <c r="A49" s="46"/>
      <c r="B49" s="46"/>
      <c r="C49" s="51" t="s">
        <v>107</v>
      </c>
      <c r="D49" s="77" t="n">
        <f aca="false">'Plan Drivers'!D203</f>
        <v>230000</v>
      </c>
      <c r="E49" s="77" t="n">
        <f aca="false">'Plan Drivers'!E203</f>
        <v>120000</v>
      </c>
      <c r="F49" s="77" t="n">
        <f aca="false">'Plan Drivers'!F203</f>
        <v>250000</v>
      </c>
      <c r="G49" s="77" t="n">
        <f aca="false">'Plan Drivers'!G203</f>
        <v>160000</v>
      </c>
      <c r="H49" s="77" t="n">
        <f aca="false">'Plan Drivers'!H203</f>
        <v>0</v>
      </c>
      <c r="I49" s="77" t="n">
        <f aca="false">'Plan Drivers'!I203</f>
        <v>0</v>
      </c>
      <c r="J49" s="77" t="n">
        <f aca="false">'Plan Drivers'!J203</f>
        <v>0</v>
      </c>
      <c r="K49" s="77" t="n">
        <f aca="false">'Plan Drivers'!K203</f>
        <v>0</v>
      </c>
      <c r="L49" s="77" t="n">
        <f aca="false">'Plan Drivers'!L203</f>
        <v>0</v>
      </c>
      <c r="M49" s="77" t="n">
        <f aca="false">'Plan Drivers'!M203</f>
        <v>0</v>
      </c>
      <c r="N49" s="77" t="n">
        <f aca="false">'Plan Drivers'!N203</f>
        <v>0</v>
      </c>
      <c r="O49" s="77" t="n">
        <f aca="false">'Plan Drivers'!O203</f>
        <v>0</v>
      </c>
      <c r="P49" s="77" t="n">
        <f aca="false">'Plan Drivers'!P203</f>
        <v>0</v>
      </c>
      <c r="Q49" s="77" t="n">
        <f aca="false">'Plan Drivers'!Q203</f>
        <v>0</v>
      </c>
      <c r="R49" s="77" t="n">
        <f aca="false">'Plan Drivers'!R203</f>
        <v>0</v>
      </c>
      <c r="S49" s="77" t="n">
        <f aca="false">'Plan Drivers'!S203</f>
        <v>20000</v>
      </c>
      <c r="T49" s="77" t="n">
        <f aca="false">'Plan Drivers'!T203</f>
        <v>0</v>
      </c>
      <c r="U49" s="77" t="n">
        <f aca="false">'Plan Drivers'!U203</f>
        <v>0</v>
      </c>
      <c r="V49" s="77" t="n">
        <f aca="false">'Plan Drivers'!V203</f>
        <v>0</v>
      </c>
      <c r="W49" s="77" t="n">
        <f aca="false">'Plan Drivers'!W203</f>
        <v>0</v>
      </c>
      <c r="X49" s="77" t="n">
        <f aca="false">'Plan Drivers'!X203</f>
        <v>0</v>
      </c>
      <c r="Y49" s="77" t="n">
        <f aca="false">'Plan Drivers'!Y203</f>
        <v>20000</v>
      </c>
      <c r="Z49" s="77" t="n">
        <f aca="false">'Plan Drivers'!Z203</f>
        <v>0</v>
      </c>
      <c r="AA49" s="77" t="n">
        <f aca="false">'Plan Drivers'!AA203</f>
        <v>0</v>
      </c>
      <c r="AB49" s="77" t="n">
        <f aca="false">'Plan Drivers'!AB203</f>
        <v>0</v>
      </c>
      <c r="AC49" s="77" t="n">
        <f aca="false">'Plan Drivers'!AC203</f>
        <v>0</v>
      </c>
      <c r="AD49" s="77" t="n">
        <f aca="false">'Plan Drivers'!AD203</f>
        <v>20000</v>
      </c>
      <c r="AE49" s="77" t="n">
        <f aca="false">'Plan Drivers'!AE203</f>
        <v>10000</v>
      </c>
      <c r="AF49" s="77" t="n">
        <f aca="false">'Plan Drivers'!AF203</f>
        <v>0</v>
      </c>
      <c r="AG49" s="77" t="n">
        <f aca="false">'Plan Drivers'!AG203</f>
        <v>0</v>
      </c>
      <c r="AH49" s="77" t="n">
        <f aca="false">'Plan Drivers'!AH203</f>
        <v>0</v>
      </c>
      <c r="AI49" s="77" t="n">
        <f aca="false">'Plan Drivers'!AI203</f>
        <v>0</v>
      </c>
      <c r="AJ49" s="77" t="n">
        <f aca="false">'Plan Drivers'!AJ203</f>
        <v>0</v>
      </c>
      <c r="AK49" s="77" t="n">
        <f aca="false">'Plan Drivers'!AK203</f>
        <v>0</v>
      </c>
      <c r="AL49" s="77" t="n">
        <f aca="false">'Plan Drivers'!AL203</f>
        <v>0</v>
      </c>
      <c r="AM49" s="77" t="n">
        <f aca="false">'Plan Drivers'!AM203</f>
        <v>20000</v>
      </c>
    </row>
    <row r="50" customFormat="false" ht="21" hidden="false" customHeight="true" outlineLevel="0" collapsed="false">
      <c r="A50" s="46"/>
      <c r="B50" s="46"/>
      <c r="C50" s="59" t="s">
        <v>108</v>
      </c>
      <c r="D50" s="79" t="n">
        <f aca="false">SUM(D43,D44,D47,D48,D49)</f>
        <v>1551408.8235</v>
      </c>
      <c r="E50" s="79" t="n">
        <f aca="false">SUM(E43,E44,E47,E48,E49)</f>
        <v>1394767.6471</v>
      </c>
      <c r="F50" s="79" t="n">
        <f aca="false">SUM(F43,F44,F47,F48,F49)</f>
        <v>1303650</v>
      </c>
      <c r="G50" s="79" t="n">
        <f aca="false">SUM(G43,G44,G47,G48,G49)</f>
        <v>1276650</v>
      </c>
      <c r="H50" s="79" t="n">
        <f aca="false">SUM(H43,H44,H47,H48,H49)</f>
        <v>1121900</v>
      </c>
      <c r="I50" s="79" t="n">
        <f aca="false">SUM(I43,I44,I47,I48,I49)</f>
        <v>1071900</v>
      </c>
      <c r="J50" s="79" t="n">
        <f aca="false">SUM(J43,J44,J47,J48,J49)</f>
        <v>1071900</v>
      </c>
      <c r="K50" s="79" t="n">
        <f aca="false">SUM(K43,K44,K47,K48,K49)</f>
        <v>1071900</v>
      </c>
      <c r="L50" s="79" t="n">
        <f aca="false">SUM(L43,L44,L47,L48,L49)</f>
        <v>1071900</v>
      </c>
      <c r="M50" s="79" t="n">
        <f aca="false">SUM(M43,M44,M47,M48,M49)</f>
        <v>1071900</v>
      </c>
      <c r="N50" s="79" t="n">
        <f aca="false">SUM(N43,N44,N47,N48,N49)</f>
        <v>1071900</v>
      </c>
      <c r="O50" s="79" t="n">
        <f aca="false">SUM(O43,O44,O47,O48,O49)</f>
        <v>1041900</v>
      </c>
      <c r="P50" s="79" t="n">
        <f aca="false">SUM(P43,P44,P47,P48,P49)</f>
        <v>1071930</v>
      </c>
      <c r="Q50" s="79" t="n">
        <f aca="false">SUM(Q43,Q44,Q47,Q48,Q49)</f>
        <v>1071930</v>
      </c>
      <c r="R50" s="79" t="n">
        <f aca="false">SUM(R43,R44,R47,R48,R49)</f>
        <v>1071930</v>
      </c>
      <c r="S50" s="79" t="n">
        <f aca="false">SUM(S43,S44,S47,S48,S49)</f>
        <v>1166774</v>
      </c>
      <c r="T50" s="79" t="n">
        <f aca="false">SUM(T43,T44,T47,T48,T49)</f>
        <v>1146774</v>
      </c>
      <c r="U50" s="79" t="n">
        <f aca="false">SUM(U43,U44,U47,U48,U49)</f>
        <v>1146774</v>
      </c>
      <c r="V50" s="79" t="n">
        <f aca="false">SUM(V43,V44,V47,V48,V49)</f>
        <v>1146774</v>
      </c>
      <c r="W50" s="79" t="n">
        <f aca="false">SUM(W43,W44,W47,W48,W49)</f>
        <v>1146774</v>
      </c>
      <c r="X50" s="79" t="n">
        <f aca="false">SUM(X43,X44,X47,X48,X49)</f>
        <v>1146774</v>
      </c>
      <c r="Y50" s="79" t="n">
        <f aca="false">SUM(Y43,Y44,Y47,Y48,Y49)</f>
        <v>1241618</v>
      </c>
      <c r="Z50" s="79" t="n">
        <f aca="false">SUM(Z43,Z44,Z47,Z48,Z49)</f>
        <v>1221618</v>
      </c>
      <c r="AA50" s="79" t="n">
        <f aca="false">SUM(AA43,AA44,AA47,AA48,AA49)</f>
        <v>1221618</v>
      </c>
      <c r="AB50" s="79" t="n">
        <f aca="false">SUM(AB43,AB44,AB47,AB48,AB49)</f>
        <v>1266025.44</v>
      </c>
      <c r="AC50" s="79" t="n">
        <f aca="false">SUM(AC43,AC44,AC47,AC48,AC49)</f>
        <v>1266025.44</v>
      </c>
      <c r="AD50" s="79" t="n">
        <f aca="false">SUM(AD43,AD44,AD47,AD48,AD49)</f>
        <v>1366856.96</v>
      </c>
      <c r="AE50" s="79" t="n">
        <f aca="false">SUM(AE43,AE44,AE47,AE48,AE49)</f>
        <v>1383800.8</v>
      </c>
      <c r="AF50" s="79" t="n">
        <f aca="false">SUM(AF43,AF44,AF47,AF48,AF49)</f>
        <v>1373800.8</v>
      </c>
      <c r="AG50" s="79" t="n">
        <f aca="false">SUM(AG43,AG44,AG47,AG48,AG49)</f>
        <v>1373800.8</v>
      </c>
      <c r="AH50" s="79" t="n">
        <f aca="false">SUM(AH43,AH44,AH47,AH48,AH49)</f>
        <v>1373800.8</v>
      </c>
      <c r="AI50" s="79" t="n">
        <f aca="false">SUM(AI43,AI44,AI47,AI48,AI49)</f>
        <v>1373800.8</v>
      </c>
      <c r="AJ50" s="79" t="n">
        <f aca="false">SUM(AJ43,AJ44,AJ47,AJ48,AJ49)</f>
        <v>1373800.8</v>
      </c>
      <c r="AK50" s="79" t="n">
        <f aca="false">SUM(AK43,AK44,AK47,AK48,AK49)</f>
        <v>1373800.8</v>
      </c>
      <c r="AL50" s="79" t="n">
        <f aca="false">SUM(AL43,AL44,AL47,AL48,AL49)</f>
        <v>1373800.8</v>
      </c>
      <c r="AM50" s="79" t="n">
        <f aca="false">SUM(AM43,AM44,AM47,AM48,AM49)</f>
        <v>1474632.32</v>
      </c>
    </row>
    <row r="51" customFormat="false" ht="21" hidden="false" customHeight="true" outlineLevel="0" collapsed="false">
      <c r="A51" s="46"/>
      <c r="B51" s="46"/>
      <c r="C51" s="4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row>
    <row r="52" customFormat="false" ht="21" hidden="false" customHeight="true" outlineLevel="0" collapsed="false">
      <c r="A52" s="46"/>
      <c r="B52" s="46"/>
      <c r="C52" s="60" t="s">
        <v>109</v>
      </c>
      <c r="D52" s="80" t="n">
        <f aca="false">D27-SUM(D29,D31,D32,D50)</f>
        <v>-1551408.8235</v>
      </c>
      <c r="E52" s="80" t="n">
        <f aca="false">E27-SUM(E29,E31,E32,E50)</f>
        <v>-1394767.6471</v>
      </c>
      <c r="F52" s="80" t="n">
        <f aca="false">F27-SUM(F29,F31,F32,F50)</f>
        <v>-1303650</v>
      </c>
      <c r="G52" s="80" t="n">
        <f aca="false">G27-SUM(G29,G31,G32,G50)</f>
        <v>-1259484.6375</v>
      </c>
      <c r="H52" s="80" t="n">
        <f aca="false">H27-SUM(H29,H31,H32,H50)</f>
        <v>-1060741.33025</v>
      </c>
      <c r="I52" s="80" t="n">
        <f aca="false">I27-SUM(I29,I31,I32,I50)</f>
        <v>-958904.735405</v>
      </c>
      <c r="J52" s="80" t="n">
        <f aca="false">J27-SUM(J29,J31,J32,J50)</f>
        <v>-906122.83613435</v>
      </c>
      <c r="K52" s="80" t="n">
        <f aca="false">K27-SUM(K29,K31,K32,K50)</f>
        <v>-852283.57225394</v>
      </c>
      <c r="L52" s="80" t="n">
        <f aca="false">L27-SUM(L29,L31,L32,L50)</f>
        <v>-801721.423882329</v>
      </c>
      <c r="M52" s="80" t="n">
        <f aca="false">M27-SUM(M29,M31,M32,M50)</f>
        <v>-754178.644653146</v>
      </c>
      <c r="N52" s="80" t="n">
        <f aca="false">N27-SUM(N29,N31,N32,N50)</f>
        <v>-709446.862034803</v>
      </c>
      <c r="O52" s="80" t="n">
        <f aca="false">O27-SUM(O29,O31,O32,O50)</f>
        <v>-637355.606423633</v>
      </c>
      <c r="P52" s="80" t="n">
        <f aca="false">P27-SUM(P29,P31,P32,P50)</f>
        <v>-605183.074312698</v>
      </c>
      <c r="Q52" s="80" t="n">
        <f aca="false">Q27-SUM(Q29,Q31,Q32,Q50)</f>
        <v>-566596.393017168</v>
      </c>
      <c r="R52" s="80" t="n">
        <f aca="false">R27-SUM(R29,R31,R32,R50)</f>
        <v>-537076.841606809</v>
      </c>
      <c r="S52" s="80" t="n">
        <f aca="false">S27-SUM(S29,S31,S32,S50)</f>
        <v>-588098.786620227</v>
      </c>
      <c r="T52" s="80" t="n">
        <f aca="false">T27-SUM(T29,T31,T32,T50)</f>
        <v>-504739.177557331</v>
      </c>
      <c r="U52" s="80" t="n">
        <f aca="false">U27-SUM(U29,U31,U32,U50)</f>
        <v>-445851.738215988</v>
      </c>
      <c r="V52" s="80" t="n">
        <f aca="false">V27-SUM(V29,V31,V32,V50)</f>
        <v>-390878.094293893</v>
      </c>
      <c r="W52" s="80" t="n">
        <f aca="false">W27-SUM(W29,W31,W32,W50)</f>
        <v>-339432.463200425</v>
      </c>
      <c r="X52" s="80" t="n">
        <f aca="false">X27-SUM(X29,X31,X32,X50)</f>
        <v>-291284.796711391</v>
      </c>
      <c r="Y52" s="80" t="n">
        <f aca="false">Y27-SUM(Y29,Y31,Y32,Y50)</f>
        <v>-321569.268187361</v>
      </c>
      <c r="Z52" s="80" t="n">
        <f aca="false">Z27-SUM(Z29,Z31,Z32,Z50)</f>
        <v>-221568.158711836</v>
      </c>
      <c r="AA52" s="80" t="n">
        <f aca="false">AA27-SUM(AA29,AA31,AA32,AA50)</f>
        <v>-146395.738659296</v>
      </c>
      <c r="AB52" s="80" t="n">
        <f aca="false">AB27-SUM(AB29,AB31,AB32,AB50)</f>
        <v>-61576.8737412479</v>
      </c>
      <c r="AC52" s="80" t="n">
        <f aca="false">AC27-SUM(AC29,AC31,AC32,AC50)</f>
        <v>8022.77324302774</v>
      </c>
      <c r="AD52" s="80" t="n">
        <f aca="false">AD27-SUM(AD29,AD31,AD32,AD50)</f>
        <v>-8485.45307676797</v>
      </c>
      <c r="AE52" s="80" t="n">
        <f aca="false">AE27-SUM(AE29,AE31,AE32,AE50)</f>
        <v>47992.0937818135</v>
      </c>
      <c r="AF52" s="80" t="n">
        <f aca="false">AF27-SUM(AF29,AF31,AF32,AF50)</f>
        <v>100363.695798473</v>
      </c>
      <c r="AG52" s="80" t="n">
        <f aca="false">AG27-SUM(AG29,AG31,AG32,AG50)</f>
        <v>139271.488513732</v>
      </c>
      <c r="AH52" s="80" t="n">
        <f aca="false">AH27-SUM(AH29,AH31,AH32,AH50)</f>
        <v>181009.656109356</v>
      </c>
      <c r="AI52" s="80" t="n">
        <f aca="false">AI27-SUM(AI29,AI31,AI32,AI50)</f>
        <v>222435.301347405</v>
      </c>
      <c r="AJ52" s="80" t="n">
        <f aca="false">AJ27-SUM(AJ29,AJ31,AJ32,AJ50)</f>
        <v>246093.837860394</v>
      </c>
      <c r="AK52" s="80" t="n">
        <f aca="false">AK27-SUM(AK29,AK31,AK32,AK50)</f>
        <v>255161.548028737</v>
      </c>
      <c r="AL52" s="80" t="n">
        <f aca="false">AL27-SUM(AL29,AL31,AL32,AL50)</f>
        <v>264269.097969762</v>
      </c>
      <c r="AM52" s="80" t="n">
        <f aca="false">AM27-SUM(AM29,AM31,AM32,AM50)</f>
        <v>172382.27084372</v>
      </c>
    </row>
    <row r="53" customFormat="false" ht="21" hidden="false" customHeight="true" outlineLevel="0" collapsed="false">
      <c r="A53" s="46"/>
      <c r="B53" s="46"/>
      <c r="C53" s="62" t="s">
        <v>117</v>
      </c>
      <c r="D53" s="77" t="n">
        <f aca="false">'Plan Drivers'!D229</f>
        <v>350000</v>
      </c>
      <c r="E53" s="77" t="n">
        <f aca="false">'Plan Drivers'!E229</f>
        <v>70000</v>
      </c>
      <c r="F53" s="77" t="n">
        <f aca="false">'Plan Drivers'!F229</f>
        <v>0</v>
      </c>
      <c r="G53" s="77" t="n">
        <f aca="false">'Plan Drivers'!G229</f>
        <v>35000</v>
      </c>
      <c r="H53" s="77" t="n">
        <f aca="false">'Plan Drivers'!H229</f>
        <v>0</v>
      </c>
      <c r="I53" s="77" t="n">
        <f aca="false">'Plan Drivers'!I229</f>
        <v>0</v>
      </c>
      <c r="J53" s="77" t="n">
        <f aca="false">'Plan Drivers'!J229</f>
        <v>0</v>
      </c>
      <c r="K53" s="77" t="n">
        <f aca="false">'Plan Drivers'!K229</f>
        <v>0</v>
      </c>
      <c r="L53" s="77" t="n">
        <f aca="false">'Plan Drivers'!L229</f>
        <v>0</v>
      </c>
      <c r="M53" s="77" t="n">
        <f aca="false">'Plan Drivers'!M229</f>
        <v>0</v>
      </c>
      <c r="N53" s="77" t="n">
        <f aca="false">'Plan Drivers'!N229</f>
        <v>0</v>
      </c>
      <c r="O53" s="77" t="n">
        <f aca="false">'Plan Drivers'!O229</f>
        <v>0</v>
      </c>
      <c r="P53" s="77" t="n">
        <f aca="false">'Plan Drivers'!P229</f>
        <v>0</v>
      </c>
      <c r="Q53" s="77" t="n">
        <f aca="false">'Plan Drivers'!Q229</f>
        <v>0</v>
      </c>
      <c r="R53" s="77" t="n">
        <f aca="false">'Plan Drivers'!R229</f>
        <v>0</v>
      </c>
      <c r="S53" s="77" t="n">
        <f aca="false">'Plan Drivers'!S229</f>
        <v>70000</v>
      </c>
      <c r="T53" s="77" t="n">
        <f aca="false">'Plan Drivers'!T229</f>
        <v>0</v>
      </c>
      <c r="U53" s="77" t="n">
        <f aca="false">'Plan Drivers'!U229</f>
        <v>0</v>
      </c>
      <c r="V53" s="77" t="n">
        <f aca="false">'Plan Drivers'!V229</f>
        <v>0</v>
      </c>
      <c r="W53" s="77" t="n">
        <f aca="false">'Plan Drivers'!W229</f>
        <v>0</v>
      </c>
      <c r="X53" s="77" t="n">
        <f aca="false">'Plan Drivers'!X229</f>
        <v>0</v>
      </c>
      <c r="Y53" s="77" t="n">
        <f aca="false">'Plan Drivers'!Y229</f>
        <v>70000</v>
      </c>
      <c r="Z53" s="77" t="n">
        <f aca="false">'Plan Drivers'!Z229</f>
        <v>0</v>
      </c>
      <c r="AA53" s="77" t="n">
        <f aca="false">'Plan Drivers'!AA229</f>
        <v>0</v>
      </c>
      <c r="AB53" s="77" t="n">
        <f aca="false">'Plan Drivers'!AB229</f>
        <v>0</v>
      </c>
      <c r="AC53" s="77" t="n">
        <f aca="false">'Plan Drivers'!AC229</f>
        <v>0</v>
      </c>
      <c r="AD53" s="77" t="n">
        <f aca="false">'Plan Drivers'!AD229</f>
        <v>70000</v>
      </c>
      <c r="AE53" s="77" t="n">
        <f aca="false">'Plan Drivers'!AE229</f>
        <v>35000</v>
      </c>
      <c r="AF53" s="77" t="n">
        <f aca="false">'Plan Drivers'!AF229</f>
        <v>0</v>
      </c>
      <c r="AG53" s="77" t="n">
        <f aca="false">'Plan Drivers'!AG229</f>
        <v>0</v>
      </c>
      <c r="AH53" s="77" t="n">
        <f aca="false">'Plan Drivers'!AH229</f>
        <v>0</v>
      </c>
      <c r="AI53" s="77" t="n">
        <f aca="false">'Plan Drivers'!AI229</f>
        <v>0</v>
      </c>
      <c r="AJ53" s="77" t="n">
        <f aca="false">'Plan Drivers'!AJ229</f>
        <v>0</v>
      </c>
      <c r="AK53" s="77" t="n">
        <f aca="false">'Plan Drivers'!AK229</f>
        <v>0</v>
      </c>
      <c r="AL53" s="77" t="n">
        <f aca="false">'Plan Drivers'!AL229</f>
        <v>0</v>
      </c>
      <c r="AM53" s="77" t="n">
        <f aca="false">'Plan Drivers'!AM229</f>
        <v>70000</v>
      </c>
    </row>
    <row r="54" customFormat="false" ht="21" hidden="false" customHeight="true" outlineLevel="0" collapsed="false">
      <c r="A54" s="46"/>
      <c r="B54" s="46"/>
      <c r="C54" s="62" t="s">
        <v>152</v>
      </c>
      <c r="D54" s="78" t="n">
        <f aca="false">D53</f>
        <v>350000</v>
      </c>
      <c r="E54" s="78" t="n">
        <f aca="false">D54+E53</f>
        <v>420000</v>
      </c>
      <c r="F54" s="78" t="n">
        <f aca="false">E54+F53</f>
        <v>420000</v>
      </c>
      <c r="G54" s="78" t="n">
        <f aca="false">F54+G53</f>
        <v>455000</v>
      </c>
      <c r="H54" s="78" t="n">
        <f aca="false">G54+H53</f>
        <v>455000</v>
      </c>
      <c r="I54" s="78" t="n">
        <f aca="false">H54+I53</f>
        <v>455000</v>
      </c>
      <c r="J54" s="78" t="n">
        <f aca="false">I54+J53</f>
        <v>455000</v>
      </c>
      <c r="K54" s="78" t="n">
        <f aca="false">J54+K53</f>
        <v>455000</v>
      </c>
      <c r="L54" s="78" t="n">
        <f aca="false">K54+L53</f>
        <v>455000</v>
      </c>
      <c r="M54" s="78" t="n">
        <f aca="false">L54+M53</f>
        <v>455000</v>
      </c>
      <c r="N54" s="78" t="n">
        <f aca="false">M54+N53</f>
        <v>455000</v>
      </c>
      <c r="O54" s="78" t="n">
        <f aca="false">N54+O53</f>
        <v>455000</v>
      </c>
      <c r="P54" s="78" t="n">
        <f aca="false">O54+P53</f>
        <v>455000</v>
      </c>
      <c r="Q54" s="78" t="n">
        <f aca="false">P54+Q53</f>
        <v>455000</v>
      </c>
      <c r="R54" s="78" t="n">
        <f aca="false">Q54+R53</f>
        <v>455000</v>
      </c>
      <c r="S54" s="78" t="n">
        <f aca="false">R54+S53</f>
        <v>525000</v>
      </c>
      <c r="T54" s="78" t="n">
        <f aca="false">S54+T53</f>
        <v>525000</v>
      </c>
      <c r="U54" s="78" t="n">
        <f aca="false">T54+U53</f>
        <v>525000</v>
      </c>
      <c r="V54" s="78" t="n">
        <f aca="false">U54+V53</f>
        <v>525000</v>
      </c>
      <c r="W54" s="78" t="n">
        <f aca="false">V54+W53</f>
        <v>525000</v>
      </c>
      <c r="X54" s="78" t="n">
        <f aca="false">W54+X53</f>
        <v>525000</v>
      </c>
      <c r="Y54" s="78" t="n">
        <f aca="false">X54+Y53</f>
        <v>595000</v>
      </c>
      <c r="Z54" s="78" t="n">
        <f aca="false">Y54+Z53</f>
        <v>595000</v>
      </c>
      <c r="AA54" s="78" t="n">
        <f aca="false">Z54+AA53</f>
        <v>595000</v>
      </c>
      <c r="AB54" s="78" t="n">
        <f aca="false">AA54+AB53</f>
        <v>595000</v>
      </c>
      <c r="AC54" s="78" t="n">
        <f aca="false">AB54+AC53</f>
        <v>595000</v>
      </c>
      <c r="AD54" s="78" t="n">
        <f aca="false">AC54+AD53</f>
        <v>665000</v>
      </c>
      <c r="AE54" s="78" t="n">
        <f aca="false">AD54+AE53</f>
        <v>700000</v>
      </c>
      <c r="AF54" s="78" t="n">
        <f aca="false">AE54+AF53</f>
        <v>700000</v>
      </c>
      <c r="AG54" s="78" t="n">
        <f aca="false">AF54+AG53</f>
        <v>700000</v>
      </c>
      <c r="AH54" s="78" t="n">
        <f aca="false">AG54+AH53</f>
        <v>700000</v>
      </c>
      <c r="AI54" s="78" t="n">
        <f aca="false">AH54+AI53</f>
        <v>700000</v>
      </c>
      <c r="AJ54" s="78" t="n">
        <f aca="false">AI54+AJ53</f>
        <v>700000</v>
      </c>
      <c r="AK54" s="78" t="n">
        <f aca="false">AJ54+AK53</f>
        <v>700000</v>
      </c>
      <c r="AL54" s="78" t="n">
        <f aca="false">AK54+AL53</f>
        <v>700000</v>
      </c>
      <c r="AM54" s="78" t="n">
        <f aca="false">AL54+AM53</f>
        <v>770000</v>
      </c>
    </row>
    <row r="55" customFormat="false" ht="21" hidden="false" customHeight="true" outlineLevel="0" collapsed="false">
      <c r="A55" s="46"/>
      <c r="B55" s="46"/>
      <c r="C55" s="60" t="s">
        <v>110</v>
      </c>
      <c r="D55" s="77" t="n">
        <f aca="false">D54/Settings!$D$17</f>
        <v>9722.22222222222</v>
      </c>
      <c r="E55" s="77" t="n">
        <f aca="false">E54/Settings!$D$17</f>
        <v>11666.6666666667</v>
      </c>
      <c r="F55" s="77" t="n">
        <f aca="false">F54/Settings!$D$17</f>
        <v>11666.6666666667</v>
      </c>
      <c r="G55" s="77" t="n">
        <f aca="false">G54/Settings!$D$17</f>
        <v>12638.8888888889</v>
      </c>
      <c r="H55" s="77" t="n">
        <f aca="false">H54/Settings!$D$17</f>
        <v>12638.8888888889</v>
      </c>
      <c r="I55" s="77" t="n">
        <f aca="false">I54/Settings!$D$17</f>
        <v>12638.8888888889</v>
      </c>
      <c r="J55" s="77" t="n">
        <f aca="false">J54/Settings!$D$17</f>
        <v>12638.8888888889</v>
      </c>
      <c r="K55" s="77" t="n">
        <f aca="false">K54/Settings!$D$17</f>
        <v>12638.8888888889</v>
      </c>
      <c r="L55" s="77" t="n">
        <f aca="false">L54/Settings!$D$17</f>
        <v>12638.8888888889</v>
      </c>
      <c r="M55" s="77" t="n">
        <f aca="false">M54/Settings!$D$17</f>
        <v>12638.8888888889</v>
      </c>
      <c r="N55" s="77" t="n">
        <f aca="false">N54/Settings!$D$17</f>
        <v>12638.8888888889</v>
      </c>
      <c r="O55" s="77" t="n">
        <f aca="false">O54/Settings!$D$17</f>
        <v>12638.8888888889</v>
      </c>
      <c r="P55" s="77" t="n">
        <f aca="false">P54/Settings!$D$17</f>
        <v>12638.8888888889</v>
      </c>
      <c r="Q55" s="77" t="n">
        <f aca="false">Q54/Settings!$D$17</f>
        <v>12638.8888888889</v>
      </c>
      <c r="R55" s="77" t="n">
        <f aca="false">R54/Settings!$D$17</f>
        <v>12638.8888888889</v>
      </c>
      <c r="S55" s="77" t="n">
        <f aca="false">S54/Settings!$D$17</f>
        <v>14583.3333333333</v>
      </c>
      <c r="T55" s="77" t="n">
        <f aca="false">T54/Settings!$D$17</f>
        <v>14583.3333333333</v>
      </c>
      <c r="U55" s="77" t="n">
        <f aca="false">U54/Settings!$D$17</f>
        <v>14583.3333333333</v>
      </c>
      <c r="V55" s="77" t="n">
        <f aca="false">V54/Settings!$D$17</f>
        <v>14583.3333333333</v>
      </c>
      <c r="W55" s="77" t="n">
        <f aca="false">W54/Settings!$D$17</f>
        <v>14583.3333333333</v>
      </c>
      <c r="X55" s="77" t="n">
        <f aca="false">X54/Settings!$D$17</f>
        <v>14583.3333333333</v>
      </c>
      <c r="Y55" s="77" t="n">
        <f aca="false">Y54/Settings!$D$17</f>
        <v>16527.7777777778</v>
      </c>
      <c r="Z55" s="77" t="n">
        <f aca="false">Z54/Settings!$D$17</f>
        <v>16527.7777777778</v>
      </c>
      <c r="AA55" s="77" t="n">
        <f aca="false">AA54/Settings!$D$17</f>
        <v>16527.7777777778</v>
      </c>
      <c r="AB55" s="77" t="n">
        <f aca="false">AB54/Settings!$D$17</f>
        <v>16527.7777777778</v>
      </c>
      <c r="AC55" s="77" t="n">
        <f aca="false">AC54/Settings!$D$17</f>
        <v>16527.7777777778</v>
      </c>
      <c r="AD55" s="77" t="n">
        <f aca="false">AD54/Settings!$D$17</f>
        <v>18472.2222222222</v>
      </c>
      <c r="AE55" s="77" t="n">
        <f aca="false">AE54/Settings!$D$17</f>
        <v>19444.4444444444</v>
      </c>
      <c r="AF55" s="77" t="n">
        <f aca="false">AF54/Settings!$D$17</f>
        <v>19444.4444444444</v>
      </c>
      <c r="AG55" s="77" t="n">
        <f aca="false">AG54/Settings!$D$17</f>
        <v>19444.4444444444</v>
      </c>
      <c r="AH55" s="77" t="n">
        <f aca="false">AH54/Settings!$D$17</f>
        <v>19444.4444444444</v>
      </c>
      <c r="AI55" s="77" t="n">
        <f aca="false">AI54/Settings!$D$17</f>
        <v>19444.4444444444</v>
      </c>
      <c r="AJ55" s="77" t="n">
        <f aca="false">AJ54/Settings!$D$17</f>
        <v>19444.4444444444</v>
      </c>
      <c r="AK55" s="77" t="n">
        <f aca="false">AK54/Settings!$D$17</f>
        <v>19444.4444444444</v>
      </c>
      <c r="AL55" s="77" t="n">
        <f aca="false">AL54/Settings!$D$17</f>
        <v>19444.4444444444</v>
      </c>
      <c r="AM55" s="77" t="n">
        <f aca="false">AM54/Settings!$D$17</f>
        <v>21388.8888888889</v>
      </c>
    </row>
    <row r="56" customFormat="false" ht="21" hidden="false" customHeight="true" outlineLevel="0" collapsed="false">
      <c r="A56" s="46"/>
      <c r="B56" s="46"/>
      <c r="C56" s="60" t="s">
        <v>111</v>
      </c>
      <c r="D56" s="80" t="n">
        <f aca="false">D52-D55</f>
        <v>-1561131.04572222</v>
      </c>
      <c r="E56" s="80" t="n">
        <f aca="false">E52-E55</f>
        <v>-1406434.31376667</v>
      </c>
      <c r="F56" s="80" t="n">
        <f aca="false">F52-F55</f>
        <v>-1315316.66666667</v>
      </c>
      <c r="G56" s="80" t="n">
        <f aca="false">G52-G55</f>
        <v>-1272123.52638889</v>
      </c>
      <c r="H56" s="80" t="n">
        <f aca="false">H52-H55</f>
        <v>-1073380.21913889</v>
      </c>
      <c r="I56" s="80" t="n">
        <f aca="false">I52-I55</f>
        <v>-971543.624293889</v>
      </c>
      <c r="J56" s="80" t="n">
        <f aca="false">J52-J55</f>
        <v>-918761.725023239</v>
      </c>
      <c r="K56" s="80" t="n">
        <f aca="false">K52-K55</f>
        <v>-864922.461142829</v>
      </c>
      <c r="L56" s="80" t="n">
        <f aca="false">L52-L55</f>
        <v>-814360.312771218</v>
      </c>
      <c r="M56" s="80" t="n">
        <f aca="false">M52-M55</f>
        <v>-766817.533542035</v>
      </c>
      <c r="N56" s="80" t="n">
        <f aca="false">N52-N55</f>
        <v>-722085.750923692</v>
      </c>
      <c r="O56" s="80" t="n">
        <f aca="false">O52-O55</f>
        <v>-649994.495312522</v>
      </c>
      <c r="P56" s="80" t="n">
        <f aca="false">P52-P55</f>
        <v>-617821.963201587</v>
      </c>
      <c r="Q56" s="80" t="n">
        <f aca="false">Q52-Q55</f>
        <v>-579235.281906057</v>
      </c>
      <c r="R56" s="80" t="n">
        <f aca="false">R52-R55</f>
        <v>-549715.730495698</v>
      </c>
      <c r="S56" s="80" t="n">
        <f aca="false">S52-S55</f>
        <v>-602682.11995356</v>
      </c>
      <c r="T56" s="80" t="n">
        <f aca="false">T52-T55</f>
        <v>-519322.510890664</v>
      </c>
      <c r="U56" s="80" t="n">
        <f aca="false">U52-U55</f>
        <v>-460435.071549321</v>
      </c>
      <c r="V56" s="80" t="n">
        <f aca="false">V52-V55</f>
        <v>-405461.427627226</v>
      </c>
      <c r="W56" s="80" t="n">
        <f aca="false">W52-W55</f>
        <v>-354015.796533758</v>
      </c>
      <c r="X56" s="80" t="n">
        <f aca="false">X52-X55</f>
        <v>-305868.130044724</v>
      </c>
      <c r="Y56" s="80" t="n">
        <f aca="false">Y52-Y55</f>
        <v>-338097.045965138</v>
      </c>
      <c r="Z56" s="80" t="n">
        <f aca="false">Z52-Z55</f>
        <v>-238095.936489614</v>
      </c>
      <c r="AA56" s="80" t="n">
        <f aca="false">AA52-AA55</f>
        <v>-162923.516437073</v>
      </c>
      <c r="AB56" s="80" t="n">
        <f aca="false">AB52-AB55</f>
        <v>-78104.6515190257</v>
      </c>
      <c r="AC56" s="80" t="n">
        <f aca="false">AC52-AC55</f>
        <v>-8505.00453475004</v>
      </c>
      <c r="AD56" s="80" t="n">
        <f aca="false">AD52-AD55</f>
        <v>-26957.6752989902</v>
      </c>
      <c r="AE56" s="80" t="n">
        <f aca="false">AE52-AE55</f>
        <v>28547.6493373691</v>
      </c>
      <c r="AF56" s="80" t="n">
        <f aca="false">AF52-AF55</f>
        <v>80919.251354029</v>
      </c>
      <c r="AG56" s="80" t="n">
        <f aca="false">AG52-AG55</f>
        <v>119827.044069287</v>
      </c>
      <c r="AH56" s="80" t="n">
        <f aca="false">AH52-AH55</f>
        <v>161565.211664911</v>
      </c>
      <c r="AI56" s="80" t="n">
        <f aca="false">AI52-AI55</f>
        <v>202990.85690296</v>
      </c>
      <c r="AJ56" s="80" t="n">
        <f aca="false">AJ52-AJ55</f>
        <v>226649.39341595</v>
      </c>
      <c r="AK56" s="80" t="n">
        <f aca="false">AK52-AK55</f>
        <v>235717.103584292</v>
      </c>
      <c r="AL56" s="80" t="n">
        <f aca="false">AL52-AL55</f>
        <v>244824.653525318</v>
      </c>
      <c r="AM56" s="80" t="n">
        <f aca="false">AM52-AM55</f>
        <v>150993.381954831</v>
      </c>
    </row>
    <row r="57" customFormat="false" ht="21" hidden="false" customHeight="true" outlineLevel="0" collapsed="false">
      <c r="A57" s="46"/>
      <c r="B57" s="46"/>
      <c r="C57" s="60" t="s">
        <v>153</v>
      </c>
      <c r="D57" s="78" t="n">
        <f aca="false">D56</f>
        <v>-1561131.04572222</v>
      </c>
      <c r="E57" s="78" t="n">
        <f aca="false">D57+E56</f>
        <v>-2967565.35948889</v>
      </c>
      <c r="F57" s="78" t="n">
        <f aca="false">E57+F56</f>
        <v>-4282882.02615556</v>
      </c>
      <c r="G57" s="78" t="n">
        <f aca="false">F57+G56</f>
        <v>-5555005.55254445</v>
      </c>
      <c r="H57" s="78" t="n">
        <f aca="false">G57+H56</f>
        <v>-6628385.77168333</v>
      </c>
      <c r="I57" s="78" t="n">
        <f aca="false">H57+I56</f>
        <v>-7599929.39597722</v>
      </c>
      <c r="J57" s="78" t="n">
        <f aca="false">I57+J56</f>
        <v>-8518691.12100046</v>
      </c>
      <c r="K57" s="78" t="n">
        <f aca="false">J57+K56</f>
        <v>-9383613.58214329</v>
      </c>
      <c r="L57" s="78" t="n">
        <f aca="false">K57+L56</f>
        <v>-10197973.8949145</v>
      </c>
      <c r="M57" s="78" t="n">
        <f aca="false">L57+M56</f>
        <v>-10964791.4284565</v>
      </c>
      <c r="N57" s="78" t="n">
        <f aca="false">M57+N56</f>
        <v>-11686877.1793802</v>
      </c>
      <c r="O57" s="78" t="n">
        <f aca="false">N57+O56</f>
        <v>-12336871.6746928</v>
      </c>
      <c r="P57" s="78" t="n">
        <f aca="false">O57+P56</f>
        <v>-12954693.6378943</v>
      </c>
      <c r="Q57" s="78" t="n">
        <f aca="false">P57+Q56</f>
        <v>-13533928.9198004</v>
      </c>
      <c r="R57" s="78" t="n">
        <f aca="false">Q57+R56</f>
        <v>-14083644.6502961</v>
      </c>
      <c r="S57" s="78" t="n">
        <f aca="false">R57+S56</f>
        <v>-14686326.7702497</v>
      </c>
      <c r="T57" s="78" t="n">
        <f aca="false">S57+T56</f>
        <v>-15205649.2811403</v>
      </c>
      <c r="U57" s="78" t="n">
        <f aca="false">T57+U56</f>
        <v>-15666084.3526896</v>
      </c>
      <c r="V57" s="78" t="n">
        <f aca="false">U57+V56</f>
        <v>-16071545.7803169</v>
      </c>
      <c r="W57" s="78" t="n">
        <f aca="false">V57+W56</f>
        <v>-16425561.5768506</v>
      </c>
      <c r="X57" s="78" t="n">
        <f aca="false">W57+X56</f>
        <v>-16731429.7068954</v>
      </c>
      <c r="Y57" s="78" t="n">
        <f aca="false">X57+Y56</f>
        <v>-17069526.7528605</v>
      </c>
      <c r="Z57" s="78" t="n">
        <f aca="false">Y57+Z56</f>
        <v>-17307622.6893501</v>
      </c>
      <c r="AA57" s="78" t="n">
        <f aca="false">Z57+AA56</f>
        <v>-17470546.2057872</v>
      </c>
      <c r="AB57" s="78" t="n">
        <f aca="false">AA57+AB56</f>
        <v>-17548650.8573062</v>
      </c>
      <c r="AC57" s="78" t="n">
        <f aca="false">AB57+AC56</f>
        <v>-17557155.861841</v>
      </c>
      <c r="AD57" s="78" t="n">
        <f aca="false">AC57+AD56</f>
        <v>-17584113.5371399</v>
      </c>
      <c r="AE57" s="78" t="n">
        <f aca="false">AD57+AE56</f>
        <v>-17555565.8878026</v>
      </c>
      <c r="AF57" s="78" t="n">
        <f aca="false">AE57+AF56</f>
        <v>-17474646.6364485</v>
      </c>
      <c r="AG57" s="78" t="n">
        <f aca="false">AF57+AG56</f>
        <v>-17354819.5923793</v>
      </c>
      <c r="AH57" s="78" t="n">
        <f aca="false">AG57+AH56</f>
        <v>-17193254.3807143</v>
      </c>
      <c r="AI57" s="78" t="n">
        <f aca="false">AH57+AI56</f>
        <v>-16990263.5238114</v>
      </c>
      <c r="AJ57" s="78" t="n">
        <f aca="false">AI57+AJ56</f>
        <v>-16763614.1303954</v>
      </c>
      <c r="AK57" s="78" t="n">
        <f aca="false">AJ57+AK56</f>
        <v>-16527897.0268111</v>
      </c>
      <c r="AL57" s="78" t="n">
        <f aca="false">AK57+AL56</f>
        <v>-16283072.3732858</v>
      </c>
      <c r="AM57" s="78" t="n">
        <f aca="false">AL57+AM56</f>
        <v>-16132078.991331</v>
      </c>
    </row>
    <row r="58" customFormat="false" ht="21" hidden="false" customHeight="true" outlineLevel="0" collapsed="false">
      <c r="A58" s="46"/>
      <c r="B58" s="46"/>
      <c r="C58" s="60" t="s">
        <v>112</v>
      </c>
      <c r="D58" s="77" t="n">
        <f aca="false">MAX(0,MIN(D56,D57))*Settings!$D$15</f>
        <v>0</v>
      </c>
      <c r="E58" s="77" t="n">
        <f aca="false">MAX(0,MIN(E56,E57))*Settings!$D$15</f>
        <v>0</v>
      </c>
      <c r="F58" s="77" t="n">
        <f aca="false">MAX(0,MIN(F56,F57))*Settings!$D$15</f>
        <v>0</v>
      </c>
      <c r="G58" s="77" t="n">
        <f aca="false">MAX(0,MIN(G56,G57))*Settings!$D$15</f>
        <v>0</v>
      </c>
      <c r="H58" s="77" t="n">
        <f aca="false">MAX(0,MIN(H56,H57))*Settings!$D$15</f>
        <v>0</v>
      </c>
      <c r="I58" s="77" t="n">
        <f aca="false">MAX(0,MIN(I56,I57))*Settings!$D$15</f>
        <v>0</v>
      </c>
      <c r="J58" s="77" t="n">
        <f aca="false">MAX(0,MIN(J56,J57))*Settings!$D$15</f>
        <v>0</v>
      </c>
      <c r="K58" s="77" t="n">
        <f aca="false">MAX(0,MIN(K56,K57))*Settings!$D$15</f>
        <v>0</v>
      </c>
      <c r="L58" s="77" t="n">
        <f aca="false">MAX(0,MIN(L56,L57))*Settings!$D$15</f>
        <v>0</v>
      </c>
      <c r="M58" s="77" t="n">
        <f aca="false">MAX(0,MIN(M56,M57))*Settings!$D$15</f>
        <v>0</v>
      </c>
      <c r="N58" s="77" t="n">
        <f aca="false">MAX(0,MIN(N56,N57))*Settings!$D$15</f>
        <v>0</v>
      </c>
      <c r="O58" s="77" t="n">
        <f aca="false">MAX(0,MIN(O56,O57))*Settings!$D$15</f>
        <v>0</v>
      </c>
      <c r="P58" s="77" t="n">
        <f aca="false">MAX(0,MIN(P56,P57))*Settings!$D$15</f>
        <v>0</v>
      </c>
      <c r="Q58" s="77" t="n">
        <f aca="false">MAX(0,MIN(Q56,Q57))*Settings!$D$15</f>
        <v>0</v>
      </c>
      <c r="R58" s="77" t="n">
        <f aca="false">MAX(0,MIN(R56,R57))*Settings!$D$15</f>
        <v>0</v>
      </c>
      <c r="S58" s="77" t="n">
        <f aca="false">MAX(0,MIN(S56,S57))*Settings!$D$15</f>
        <v>0</v>
      </c>
      <c r="T58" s="77" t="n">
        <f aca="false">MAX(0,MIN(T56,T57))*Settings!$D$15</f>
        <v>0</v>
      </c>
      <c r="U58" s="77" t="n">
        <f aca="false">MAX(0,MIN(U56,U57))*Settings!$D$15</f>
        <v>0</v>
      </c>
      <c r="V58" s="77" t="n">
        <f aca="false">MAX(0,MIN(V56,V57))*Settings!$D$15</f>
        <v>0</v>
      </c>
      <c r="W58" s="77" t="n">
        <f aca="false">MAX(0,MIN(W56,W57))*Settings!$D$15</f>
        <v>0</v>
      </c>
      <c r="X58" s="77" t="n">
        <f aca="false">MAX(0,MIN(X56,X57))*Settings!$D$15</f>
        <v>0</v>
      </c>
      <c r="Y58" s="77" t="n">
        <f aca="false">MAX(0,MIN(Y56,Y57))*Settings!$D$15</f>
        <v>0</v>
      </c>
      <c r="Z58" s="77" t="n">
        <f aca="false">MAX(0,MIN(Z56,Z57))*Settings!$D$15</f>
        <v>0</v>
      </c>
      <c r="AA58" s="77" t="n">
        <f aca="false">MAX(0,MIN(AA56,AA57))*Settings!$D$15</f>
        <v>0</v>
      </c>
      <c r="AB58" s="77" t="n">
        <f aca="false">MAX(0,MIN(AB56,AB57))*Settings!$D$15</f>
        <v>0</v>
      </c>
      <c r="AC58" s="77" t="n">
        <f aca="false">MAX(0,MIN(AC56,AC57))*Settings!$D$15</f>
        <v>0</v>
      </c>
      <c r="AD58" s="77" t="n">
        <f aca="false">MAX(0,MIN(AD56,AD57))*Settings!$D$15</f>
        <v>0</v>
      </c>
      <c r="AE58" s="77" t="n">
        <f aca="false">MAX(0,MIN(AE56,AE57))*Settings!$D$15</f>
        <v>0</v>
      </c>
      <c r="AF58" s="77" t="n">
        <f aca="false">MAX(0,MIN(AF56,AF57))*Settings!$D$15</f>
        <v>0</v>
      </c>
      <c r="AG58" s="77" t="n">
        <f aca="false">MAX(0,MIN(AG56,AG57))*Settings!$D$15</f>
        <v>0</v>
      </c>
      <c r="AH58" s="77" t="n">
        <f aca="false">MAX(0,MIN(AH56,AH57))*Settings!$D$15</f>
        <v>0</v>
      </c>
      <c r="AI58" s="77" t="n">
        <f aca="false">MAX(0,MIN(AI56,AI57))*Settings!$D$15</f>
        <v>0</v>
      </c>
      <c r="AJ58" s="77" t="n">
        <f aca="false">MAX(0,MIN(AJ56,AJ57))*Settings!$D$15</f>
        <v>0</v>
      </c>
      <c r="AK58" s="77" t="n">
        <f aca="false">MAX(0,MIN(AK56,AK57))*Settings!$D$15</f>
        <v>0</v>
      </c>
      <c r="AL58" s="77" t="n">
        <f aca="false">MAX(0,MIN(AL56,AL57))*Settings!$D$15</f>
        <v>0</v>
      </c>
      <c r="AM58" s="77" t="n">
        <f aca="false">MAX(0,MIN(AM56,AM57))*Settings!$D$15</f>
        <v>0</v>
      </c>
    </row>
    <row r="59" customFormat="false" ht="21" hidden="false" customHeight="true" outlineLevel="0" collapsed="false">
      <c r="A59" s="46"/>
      <c r="B59" s="46"/>
      <c r="C59" s="61" t="s">
        <v>113</v>
      </c>
      <c r="D59" s="79" t="n">
        <f aca="false">D56-D58</f>
        <v>-1561131.04572222</v>
      </c>
      <c r="E59" s="79" t="n">
        <f aca="false">E56-E58</f>
        <v>-1406434.31376667</v>
      </c>
      <c r="F59" s="79" t="n">
        <f aca="false">F56-F58</f>
        <v>-1315316.66666667</v>
      </c>
      <c r="G59" s="79" t="n">
        <f aca="false">G56-G58</f>
        <v>-1272123.52638889</v>
      </c>
      <c r="H59" s="79" t="n">
        <f aca="false">H56-H58</f>
        <v>-1073380.21913889</v>
      </c>
      <c r="I59" s="79" t="n">
        <f aca="false">I56-I58</f>
        <v>-971543.624293889</v>
      </c>
      <c r="J59" s="79" t="n">
        <f aca="false">J56-J58</f>
        <v>-918761.725023239</v>
      </c>
      <c r="K59" s="79" t="n">
        <f aca="false">K56-K58</f>
        <v>-864922.461142829</v>
      </c>
      <c r="L59" s="79" t="n">
        <f aca="false">L56-L58</f>
        <v>-814360.312771218</v>
      </c>
      <c r="M59" s="79" t="n">
        <f aca="false">M56-M58</f>
        <v>-766817.533542035</v>
      </c>
      <c r="N59" s="79" t="n">
        <f aca="false">N56-N58</f>
        <v>-722085.750923692</v>
      </c>
      <c r="O59" s="79" t="n">
        <f aca="false">O56-O58</f>
        <v>-649994.495312522</v>
      </c>
      <c r="P59" s="79" t="n">
        <f aca="false">P56-P58</f>
        <v>-617821.963201587</v>
      </c>
      <c r="Q59" s="79" t="n">
        <f aca="false">Q56-Q58</f>
        <v>-579235.281906057</v>
      </c>
      <c r="R59" s="79" t="n">
        <f aca="false">R56-R58</f>
        <v>-549715.730495698</v>
      </c>
      <c r="S59" s="79" t="n">
        <f aca="false">S56-S58</f>
        <v>-602682.11995356</v>
      </c>
      <c r="T59" s="79" t="n">
        <f aca="false">T56-T58</f>
        <v>-519322.510890664</v>
      </c>
      <c r="U59" s="79" t="n">
        <f aca="false">U56-U58</f>
        <v>-460435.071549321</v>
      </c>
      <c r="V59" s="79" t="n">
        <f aca="false">V56-V58</f>
        <v>-405461.427627226</v>
      </c>
      <c r="W59" s="79" t="n">
        <f aca="false">W56-W58</f>
        <v>-354015.796533758</v>
      </c>
      <c r="X59" s="79" t="n">
        <f aca="false">X56-X58</f>
        <v>-305868.130044724</v>
      </c>
      <c r="Y59" s="79" t="n">
        <f aca="false">Y56-Y58</f>
        <v>-338097.045965138</v>
      </c>
      <c r="Z59" s="79" t="n">
        <f aca="false">Z56-Z58</f>
        <v>-238095.936489614</v>
      </c>
      <c r="AA59" s="79" t="n">
        <f aca="false">AA56-AA58</f>
        <v>-162923.516437073</v>
      </c>
      <c r="AB59" s="79" t="n">
        <f aca="false">AB56-AB58</f>
        <v>-78104.6515190257</v>
      </c>
      <c r="AC59" s="79" t="n">
        <f aca="false">AC56-AC58</f>
        <v>-8505.00453475004</v>
      </c>
      <c r="AD59" s="79" t="n">
        <f aca="false">AD56-AD58</f>
        <v>-26957.6752989902</v>
      </c>
      <c r="AE59" s="79" t="n">
        <f aca="false">AE56-AE58</f>
        <v>28547.6493373691</v>
      </c>
      <c r="AF59" s="79" t="n">
        <f aca="false">AF56-AF58</f>
        <v>80919.251354029</v>
      </c>
      <c r="AG59" s="79" t="n">
        <f aca="false">AG56-AG58</f>
        <v>119827.044069287</v>
      </c>
      <c r="AH59" s="79" t="n">
        <f aca="false">AH56-AH58</f>
        <v>161565.211664911</v>
      </c>
      <c r="AI59" s="79" t="n">
        <f aca="false">AI56-AI58</f>
        <v>202990.85690296</v>
      </c>
      <c r="AJ59" s="79" t="n">
        <f aca="false">AJ56-AJ58</f>
        <v>226649.39341595</v>
      </c>
      <c r="AK59" s="79" t="n">
        <f aca="false">AK56-AK58</f>
        <v>235717.103584292</v>
      </c>
      <c r="AL59" s="79" t="n">
        <f aca="false">AL56-AL58</f>
        <v>244824.653525318</v>
      </c>
      <c r="AM59" s="79" t="n">
        <f aca="false">AM56-AM58</f>
        <v>150993.381954831</v>
      </c>
    </row>
    <row r="60" customFormat="false" ht="21" hidden="false" customHeight="true" outlineLevel="0" collapsed="false">
      <c r="A60" s="46"/>
      <c r="B60" s="46"/>
      <c r="C60" s="46"/>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row>
    <row r="61" customFormat="false" ht="21" hidden="false" customHeight="true" outlineLevel="0" collapsed="false">
      <c r="A61" s="46"/>
      <c r="B61" s="46"/>
      <c r="C61" s="62" t="s">
        <v>114</v>
      </c>
      <c r="D61" s="77" t="n">
        <f aca="false">D30*Settings!$D$145</f>
        <v>0</v>
      </c>
      <c r="E61" s="77" t="n">
        <f aca="false">E30*Settings!$D$145+D30*Settings!$D$158</f>
        <v>0</v>
      </c>
      <c r="F61" s="77" t="n">
        <f aca="false">F30*Settings!$D$145+E30*Settings!$D$158+D30*Settings!$D$171</f>
        <v>0</v>
      </c>
      <c r="G61" s="77" t="n">
        <f aca="false">G30*Settings!$D$145+F30*Settings!$D$158+E30*Settings!$D$171</f>
        <v>9457.5</v>
      </c>
      <c r="H61" s="77" t="n">
        <f aca="false">H30*Settings!$D$145+G30*Settings!$D$158+F30*Settings!$D$171</f>
        <v>40444.15</v>
      </c>
      <c r="I61" s="77" t="n">
        <f aca="false">I30*Settings!$D$145+H30*Settings!$D$158+G30*Settings!$D$171</f>
        <v>89281.613</v>
      </c>
      <c r="J61" s="77" t="n">
        <f aca="false">J30*Settings!$D$145+I30*Settings!$D$158+H30*Settings!$D$171</f>
        <v>146464.74551</v>
      </c>
      <c r="K61" s="77" t="n">
        <f aca="false">K30*Settings!$D$145+J30*Settings!$D$158+I30*Settings!$D$171</f>
        <v>206107.363654</v>
      </c>
      <c r="L61" s="77" t="n">
        <f aca="false">L30*Settings!$D$145+K30*Settings!$D$158+J30*Settings!$D$171</f>
        <v>264589.9366044</v>
      </c>
      <c r="M61" s="77" t="n">
        <f aca="false">M30*Settings!$D$145+L30*Settings!$D$158+K30*Settings!$D$171</f>
        <v>320318.38441775</v>
      </c>
      <c r="N61" s="77" t="n">
        <f aca="false">N30*Settings!$D$145+M30*Settings!$D$158+L30*Settings!$D$171</f>
        <v>372748.0188958</v>
      </c>
      <c r="O61" s="77" t="n">
        <f aca="false">O30*Settings!$D$145+N30*Settings!$D$158+M30*Settings!$D$171</f>
        <v>422079.15496165</v>
      </c>
      <c r="P61" s="77" t="n">
        <f aca="false">P30*Settings!$D$145+O30*Settings!$D$158+N30*Settings!$D$171</f>
        <v>480946.96202495</v>
      </c>
      <c r="Q61" s="77" t="n">
        <f aca="false">Q30*Settings!$D$145+P30*Settings!$D$158+O30*Settings!$D$171</f>
        <v>534234.0521948</v>
      </c>
      <c r="R61" s="77" t="n">
        <f aca="false">R30*Settings!$D$145+Q30*Settings!$D$158+P30*Settings!$D$171</f>
        <v>576721.45364595</v>
      </c>
      <c r="S61" s="77" t="n">
        <f aca="false">S30*Settings!$D$145+R30*Settings!$D$158+Q30*Settings!$D$171</f>
        <v>619510.5451858</v>
      </c>
      <c r="T61" s="77" t="n">
        <f aca="false">T30*Settings!$D$145+S30*Settings!$D$158+R30*Settings!$D$171</f>
        <v>677023.142119451</v>
      </c>
      <c r="U61" s="77" t="n">
        <f aca="false">U30*Settings!$D$145+T30*Settings!$D$158+S30*Settings!$D$171</f>
        <v>742171.42105465</v>
      </c>
      <c r="V61" s="77" t="n">
        <f aca="false">V30*Settings!$D$145+U30*Settings!$D$158+T30*Settings!$D$171</f>
        <v>806856.13140265</v>
      </c>
      <c r="W61" s="77" t="n">
        <f aca="false">W30*Settings!$D$145+V30*Settings!$D$158+U30*Settings!$D$171</f>
        <v>867386.294473549</v>
      </c>
      <c r="X61" s="77" t="n">
        <f aca="false">X30*Settings!$D$145+W30*Settings!$D$158+V30*Settings!$D$171</f>
        <v>924033.060250399</v>
      </c>
      <c r="Y61" s="77" t="n">
        <f aca="false">Y30*Settings!$D$145+X30*Settings!$D$158+W30*Settings!$D$171</f>
        <v>987790.634282449</v>
      </c>
      <c r="Z61" s="77" t="n">
        <f aca="false">Z30*Settings!$D$145+Y30*Settings!$D$158+X30*Settings!$D$171</f>
        <v>1065914.0122403</v>
      </c>
      <c r="AA61" s="77" t="n">
        <f aca="false">AA30*Settings!$D$145+Z30*Settings!$D$158+Y30*Settings!$D$171</f>
        <v>1150280.1458656</v>
      </c>
      <c r="AB61" s="77" t="n">
        <f aca="false">AB30*Settings!$D$145+AA30*Settings!$D$158+Z30*Settings!$D$171</f>
        <v>1265285.43376635</v>
      </c>
      <c r="AC61" s="77" t="n">
        <f aca="false">AC30*Settings!$D$145+AB30*Settings!$D$158+AA30*Settings!$D$171</f>
        <v>1367937.36787065</v>
      </c>
      <c r="AD61" s="77" t="n">
        <f aca="false">AD30*Settings!$D$145+AC30*Settings!$D$158+AB30*Settings!$D$171</f>
        <v>1464650.02128835</v>
      </c>
      <c r="AE61" s="77" t="n">
        <f aca="false">AE30*Settings!$D$145+AD30*Settings!$D$158+AC30*Settings!$D$171</f>
        <v>1551027.37216815</v>
      </c>
      <c r="AF61" s="77" t="n">
        <f aca="false">AF30*Settings!$D$145+AE30*Settings!$D$158+AD30*Settings!$D$171</f>
        <v>1618352.60020075</v>
      </c>
      <c r="AG61" s="77" t="n">
        <f aca="false">AG30*Settings!$D$145+AF30*Settings!$D$158+AE30*Settings!$D$171</f>
        <v>1669675.3332341</v>
      </c>
      <c r="AH61" s="77" t="n">
        <f aca="false">AH30*Settings!$D$145+AG30*Settings!$D$158+AF30*Settings!$D$171</f>
        <v>1715763.17067485</v>
      </c>
      <c r="AI61" s="77" t="n">
        <f aca="false">AI30*Settings!$D$145+AH30*Settings!$D$158+AG30*Settings!$D$171</f>
        <v>1762034.6533656</v>
      </c>
      <c r="AJ61" s="77" t="n">
        <f aca="false">AJ30*Settings!$D$145+AI30*Settings!$D$158+AH30*Settings!$D$171</f>
        <v>1798836.58839445</v>
      </c>
      <c r="AK61" s="77" t="n">
        <f aca="false">AK30*Settings!$D$145+AJ30*Settings!$D$158+AI30*Settings!$D$171</f>
        <v>1820568.7521825</v>
      </c>
      <c r="AL61" s="77" t="n">
        <f aca="false">AL30*Settings!$D$145+AK30*Settings!$D$158+AJ30*Settings!$D$171</f>
        <v>1833500.63446535</v>
      </c>
      <c r="AM61" s="77" t="n">
        <f aca="false">AM30*Settings!$D$145+AL30*Settings!$D$158+AK30*Settings!$D$171</f>
        <v>1843740.47453085</v>
      </c>
    </row>
    <row r="62" customFormat="false" ht="21" hidden="false" customHeight="true" outlineLevel="0" collapsed="false">
      <c r="A62" s="46"/>
      <c r="B62" s="46"/>
      <c r="C62" s="62" t="s">
        <v>115</v>
      </c>
      <c r="D62" s="77" t="n">
        <f aca="false">D61*Settings!$D$119*Settings!$D$132</f>
        <v>0</v>
      </c>
      <c r="E62" s="77" t="n">
        <f aca="false">E61*Settings!$D$119*Settings!$D$132</f>
        <v>0</v>
      </c>
      <c r="F62" s="77" t="n">
        <f aca="false">F61*Settings!$D$119*Settings!$D$132</f>
        <v>0</v>
      </c>
      <c r="G62" s="77" t="n">
        <f aca="false">G61*Settings!$D$119*Settings!$D$132</f>
        <v>709.3125</v>
      </c>
      <c r="H62" s="77" t="n">
        <f aca="false">H61*Settings!$D$119*Settings!$D$132</f>
        <v>3033.31125</v>
      </c>
      <c r="I62" s="77" t="n">
        <f aca="false">I61*Settings!$D$119*Settings!$D$132</f>
        <v>6696.120975</v>
      </c>
      <c r="J62" s="77" t="n">
        <f aca="false">J61*Settings!$D$119*Settings!$D$132</f>
        <v>10984.85591325</v>
      </c>
      <c r="K62" s="77" t="n">
        <f aca="false">K61*Settings!$D$119*Settings!$D$132</f>
        <v>15458.05227405</v>
      </c>
      <c r="L62" s="77" t="n">
        <f aca="false">L61*Settings!$D$119*Settings!$D$132</f>
        <v>19844.24524533</v>
      </c>
      <c r="M62" s="77" t="n">
        <f aca="false">M61*Settings!$D$119*Settings!$D$132</f>
        <v>24023.8788313312</v>
      </c>
      <c r="N62" s="77" t="n">
        <f aca="false">N61*Settings!$D$119*Settings!$D$132</f>
        <v>27956.101417185</v>
      </c>
      <c r="O62" s="77" t="n">
        <f aca="false">O61*Settings!$D$119*Settings!$D$132</f>
        <v>31655.9366221237</v>
      </c>
      <c r="P62" s="77" t="n">
        <f aca="false">P61*Settings!$D$119*Settings!$D$132</f>
        <v>36071.0221518713</v>
      </c>
      <c r="Q62" s="77" t="n">
        <f aca="false">Q61*Settings!$D$119*Settings!$D$132</f>
        <v>40067.55391461</v>
      </c>
      <c r="R62" s="77" t="n">
        <f aca="false">R61*Settings!$D$119*Settings!$D$132</f>
        <v>43254.1090234462</v>
      </c>
      <c r="S62" s="77" t="n">
        <f aca="false">S61*Settings!$D$119*Settings!$D$132</f>
        <v>46463.290888935</v>
      </c>
      <c r="T62" s="77" t="n">
        <f aca="false">T61*Settings!$D$119*Settings!$D$132</f>
        <v>50776.7356589588</v>
      </c>
      <c r="U62" s="77" t="n">
        <f aca="false">U61*Settings!$D$119*Settings!$D$132</f>
        <v>55662.8565790988</v>
      </c>
      <c r="V62" s="77" t="n">
        <f aca="false">V61*Settings!$D$119*Settings!$D$132</f>
        <v>60514.2098551987</v>
      </c>
      <c r="W62" s="77" t="n">
        <f aca="false">W61*Settings!$D$119*Settings!$D$132</f>
        <v>65053.9720855162</v>
      </c>
      <c r="X62" s="77" t="n">
        <f aca="false">X61*Settings!$D$119*Settings!$D$132</f>
        <v>69302.4795187799</v>
      </c>
      <c r="Y62" s="77" t="n">
        <f aca="false">Y61*Settings!$D$119*Settings!$D$132</f>
        <v>74084.2975711837</v>
      </c>
      <c r="Z62" s="77" t="n">
        <f aca="false">Z61*Settings!$D$119*Settings!$D$132</f>
        <v>79943.5509180225</v>
      </c>
      <c r="AA62" s="77" t="n">
        <f aca="false">AA61*Settings!$D$119*Settings!$D$132</f>
        <v>86271.01093992</v>
      </c>
      <c r="AB62" s="77" t="n">
        <f aca="false">AB61*Settings!$D$119*Settings!$D$132</f>
        <v>94896.4075324762</v>
      </c>
      <c r="AC62" s="77" t="n">
        <f aca="false">AC61*Settings!$D$119*Settings!$D$132</f>
        <v>102595.302590299</v>
      </c>
      <c r="AD62" s="77" t="n">
        <f aca="false">AD61*Settings!$D$119*Settings!$D$132</f>
        <v>109848.751596626</v>
      </c>
      <c r="AE62" s="77" t="n">
        <f aca="false">AE61*Settings!$D$119*Settings!$D$132</f>
        <v>116327.052912611</v>
      </c>
      <c r="AF62" s="77" t="n">
        <f aca="false">AF61*Settings!$D$119*Settings!$D$132</f>
        <v>121376.445015056</v>
      </c>
      <c r="AG62" s="77" t="n">
        <f aca="false">AG61*Settings!$D$119*Settings!$D$132</f>
        <v>125225.649992557</v>
      </c>
      <c r="AH62" s="77" t="n">
        <f aca="false">AH61*Settings!$D$119*Settings!$D$132</f>
        <v>128682.237800614</v>
      </c>
      <c r="AI62" s="77" t="n">
        <f aca="false">AI61*Settings!$D$119*Settings!$D$132</f>
        <v>132152.59900242</v>
      </c>
      <c r="AJ62" s="77" t="n">
        <f aca="false">AJ61*Settings!$D$119*Settings!$D$132</f>
        <v>134912.744129584</v>
      </c>
      <c r="AK62" s="77" t="n">
        <f aca="false">AK61*Settings!$D$119*Settings!$D$132</f>
        <v>136542.656413687</v>
      </c>
      <c r="AL62" s="77" t="n">
        <f aca="false">AL61*Settings!$D$119*Settings!$D$132</f>
        <v>137512.547584901</v>
      </c>
      <c r="AM62" s="77" t="n">
        <f aca="false">AM61*Settings!$D$119*Settings!$D$132</f>
        <v>138280.535589814</v>
      </c>
    </row>
    <row r="63" customFormat="false" ht="21" hidden="false" customHeight="true" outlineLevel="0" collapsed="false">
      <c r="A63" s="46"/>
      <c r="B63" s="46"/>
      <c r="C63" s="62" t="s">
        <v>116</v>
      </c>
      <c r="D63" s="78" t="n">
        <f aca="false">SUM(D50,D62,D32)</f>
        <v>1551408.8235</v>
      </c>
      <c r="E63" s="78" t="n">
        <f aca="false">SUM(E50,E62,E32)</f>
        <v>1394767.6471</v>
      </c>
      <c r="F63" s="78" t="n">
        <f aca="false">SUM(F50,F62,F32)</f>
        <v>1303650</v>
      </c>
      <c r="G63" s="78" t="n">
        <f aca="false">SUM(G50,G62,G32)</f>
        <v>1277690.325</v>
      </c>
      <c r="H63" s="78" t="n">
        <f aca="false">SUM(H50,H62,H32)</f>
        <v>1126348.8565</v>
      </c>
      <c r="I63" s="78" t="n">
        <f aca="false">SUM(I50,I62,I32)</f>
        <v>1081720.97743</v>
      </c>
      <c r="J63" s="78" t="n">
        <f aca="false">SUM(J50,J62,J32)</f>
        <v>1088011.1220061</v>
      </c>
      <c r="K63" s="78" t="n">
        <f aca="false">SUM(K50,K62,K32)</f>
        <v>1094571.81000194</v>
      </c>
      <c r="L63" s="78" t="n">
        <f aca="false">SUM(L50,L62,L32)</f>
        <v>1101004.89302648</v>
      </c>
      <c r="M63" s="78" t="n">
        <f aca="false">SUM(M50,M62,M32)</f>
        <v>1107135.02228595</v>
      </c>
      <c r="N63" s="78" t="n">
        <f aca="false">SUM(N50,N62,N32)</f>
        <v>1112902.28207854</v>
      </c>
      <c r="O63" s="78" t="n">
        <f aca="false">SUM(O50,O62,O32)</f>
        <v>1088328.70704578</v>
      </c>
      <c r="P63" s="78" t="n">
        <f aca="false">SUM(P50,P62,P32)</f>
        <v>1124834.16582274</v>
      </c>
      <c r="Q63" s="78" t="n">
        <f aca="false">SUM(Q50,Q62,Q32)</f>
        <v>1130695.74574143</v>
      </c>
      <c r="R63" s="78" t="n">
        <f aca="false">SUM(R50,R62,R32)</f>
        <v>1135369.35990105</v>
      </c>
      <c r="S63" s="78" t="n">
        <f aca="false">SUM(S50,S62,S32)</f>
        <v>1234920.15997044</v>
      </c>
      <c r="T63" s="78" t="n">
        <f aca="false">SUM(T50,T62,T32)</f>
        <v>1221246.54563314</v>
      </c>
      <c r="U63" s="78" t="n">
        <f aca="false">SUM(U50,U62,U32)</f>
        <v>1228412.85631601</v>
      </c>
      <c r="V63" s="78" t="n">
        <f aca="false">SUM(V50,V62,V32)</f>
        <v>1235528.17445429</v>
      </c>
      <c r="W63" s="78" t="n">
        <f aca="false">SUM(W50,W62,W32)</f>
        <v>1242186.49239209</v>
      </c>
      <c r="X63" s="78" t="n">
        <f aca="false">SUM(X50,X62,X32)</f>
        <v>1248417.63662754</v>
      </c>
      <c r="Y63" s="78" t="n">
        <f aca="false">SUM(Y50,Y62,Y32)</f>
        <v>1350274.96977107</v>
      </c>
      <c r="Z63" s="78" t="n">
        <f aca="false">SUM(Z50,Z62,Z32)</f>
        <v>1338868.54134643</v>
      </c>
      <c r="AA63" s="78" t="n">
        <f aca="false">SUM(AA50,AA62,AA32)</f>
        <v>1348148.81604522</v>
      </c>
      <c r="AB63" s="78" t="n">
        <f aca="false">SUM(AB50,AB62,AB32)</f>
        <v>1405206.8377143</v>
      </c>
      <c r="AC63" s="78" t="n">
        <f aca="false">SUM(AC50,AC62,AC32)</f>
        <v>1416498.55046577</v>
      </c>
      <c r="AD63" s="78" t="n">
        <f aca="false">SUM(AD50,AD62,AD32)</f>
        <v>1527968.46234172</v>
      </c>
      <c r="AE63" s="78" t="n">
        <f aca="false">SUM(AE50,AE62,AE32)</f>
        <v>1554413.8109385</v>
      </c>
      <c r="AF63" s="78" t="n">
        <f aca="false">SUM(AF50,AF62,AF32)</f>
        <v>1551819.58602208</v>
      </c>
      <c r="AG63" s="78" t="n">
        <f aca="false">SUM(AG50,AG62,AG32)</f>
        <v>1557465.08665575</v>
      </c>
      <c r="AH63" s="78" t="n">
        <f aca="false">SUM(AH50,AH62,AH32)</f>
        <v>1562534.74877423</v>
      </c>
      <c r="AI63" s="78" t="n">
        <f aca="false">SUM(AI50,AI62,AI32)</f>
        <v>1567624.61187022</v>
      </c>
      <c r="AJ63" s="78" t="n">
        <f aca="false">SUM(AJ50,AJ62,AJ32)</f>
        <v>1571672.82472339</v>
      </c>
      <c r="AK63" s="78" t="n">
        <f aca="false">SUM(AK50,AK62,AK32)</f>
        <v>1574063.36274008</v>
      </c>
      <c r="AL63" s="78" t="n">
        <f aca="false">SUM(AL50,AL62,AL32)</f>
        <v>1575485.86979119</v>
      </c>
      <c r="AM63" s="78" t="n">
        <f aca="false">SUM(AM50,AM62,AM32)</f>
        <v>1677443.77219839</v>
      </c>
    </row>
    <row r="64" customFormat="false" ht="21" hidden="false" customHeight="true" outlineLevel="0" collapsed="false">
      <c r="A64" s="46"/>
      <c r="B64" s="46"/>
      <c r="C64" s="62" t="s">
        <v>118</v>
      </c>
      <c r="D64" s="80" t="n">
        <f aca="false">D61-SUM(D63,D53,D58)</f>
        <v>-1901408.8235</v>
      </c>
      <c r="E64" s="80" t="n">
        <f aca="false">E61-SUM(E63,E53,E58)</f>
        <v>-1464767.6471</v>
      </c>
      <c r="F64" s="80" t="n">
        <f aca="false">F61-SUM(F63,F53,F58)</f>
        <v>-1303650</v>
      </c>
      <c r="G64" s="80" t="n">
        <f aca="false">G61-SUM(G63,G53,G58)</f>
        <v>-1303232.825</v>
      </c>
      <c r="H64" s="80" t="n">
        <f aca="false">H61-SUM(H63,H53,H58)</f>
        <v>-1085904.7065</v>
      </c>
      <c r="I64" s="80" t="n">
        <f aca="false">I61-SUM(I63,I53,I58)</f>
        <v>-992439.36443</v>
      </c>
      <c r="J64" s="80" t="n">
        <f aca="false">J61-SUM(J63,J53,J58)</f>
        <v>-941546.3764961</v>
      </c>
      <c r="K64" s="80" t="n">
        <f aca="false">K61-SUM(K63,K53,K58)</f>
        <v>-888464.44634794</v>
      </c>
      <c r="L64" s="80" t="n">
        <f aca="false">L61-SUM(L63,L53,L58)</f>
        <v>-836414.956422084</v>
      </c>
      <c r="M64" s="80" t="n">
        <f aca="false">M61-SUM(M63,M53,M58)</f>
        <v>-786816.637868203</v>
      </c>
      <c r="N64" s="80" t="n">
        <f aca="false">N61-SUM(N63,N53,N58)</f>
        <v>-740154.263182738</v>
      </c>
      <c r="O64" s="80" t="n">
        <f aca="false">O61-SUM(O63,O53,O58)</f>
        <v>-666249.552084132</v>
      </c>
      <c r="P64" s="80" t="n">
        <f aca="false">P61-SUM(P63,P53,P58)</f>
        <v>-643887.203797795</v>
      </c>
      <c r="Q64" s="80" t="n">
        <f aca="false">Q61-SUM(Q63,Q53,Q58)</f>
        <v>-596461.693546628</v>
      </c>
      <c r="R64" s="80" t="n">
        <f aca="false">R61-SUM(R63,R53,R58)</f>
        <v>-558647.906255105</v>
      </c>
      <c r="S64" s="80" t="n">
        <f aca="false">S61-SUM(S63,S53,S58)</f>
        <v>-685409.614784638</v>
      </c>
      <c r="T64" s="80" t="n">
        <f aca="false">T61-SUM(T63,T53,T58)</f>
        <v>-544223.403513689</v>
      </c>
      <c r="U64" s="80" t="n">
        <f aca="false">U61-SUM(U63,U53,U58)</f>
        <v>-486241.435261361</v>
      </c>
      <c r="V64" s="80" t="n">
        <f aca="false">V61-SUM(V63,V53,V58)</f>
        <v>-428672.043051642</v>
      </c>
      <c r="W64" s="80" t="n">
        <f aca="false">W61-SUM(W63,W53,W58)</f>
        <v>-374800.197918541</v>
      </c>
      <c r="X64" s="80" t="n">
        <f aca="false">X61-SUM(X63,X53,X58)</f>
        <v>-324384.576377145</v>
      </c>
      <c r="Y64" s="80" t="n">
        <f aca="false">Y61-SUM(Y63,Y53,Y58)</f>
        <v>-432484.33548862</v>
      </c>
      <c r="Z64" s="80" t="n">
        <f aca="false">Z61-SUM(Z63,Z53,Z58)</f>
        <v>-272954.529106133</v>
      </c>
      <c r="AA64" s="80" t="n">
        <f aca="false">AA61-SUM(AA63,AA53,AA58)</f>
        <v>-197868.670179616</v>
      </c>
      <c r="AB64" s="80" t="n">
        <f aca="false">AB61-SUM(AB63,AB53,AB58)</f>
        <v>-139921.403947949</v>
      </c>
      <c r="AC64" s="80" t="n">
        <f aca="false">AC61-SUM(AC63,AC53,AC58)</f>
        <v>-48561.1825951214</v>
      </c>
      <c r="AD64" s="80" t="n">
        <f aca="false">AD61-SUM(AD63,AD53,AD58)</f>
        <v>-133318.441053369</v>
      </c>
      <c r="AE64" s="80" t="n">
        <f aca="false">AE61-SUM(AE63,AE53,AE58)</f>
        <v>-38386.4387703473</v>
      </c>
      <c r="AF64" s="80" t="n">
        <f aca="false">AF61-SUM(AF63,AF53,AF58)</f>
        <v>66533.0141786668</v>
      </c>
      <c r="AG64" s="80" t="n">
        <f aca="false">AG61-SUM(AG63,AG53,AG58)</f>
        <v>112210.246578349</v>
      </c>
      <c r="AH64" s="80" t="n">
        <f aca="false">AH61-SUM(AH63,AH53,AH58)</f>
        <v>153228.421900617</v>
      </c>
      <c r="AI64" s="80" t="n">
        <f aca="false">AI61-SUM(AI63,AI53,AI58)</f>
        <v>194410.041495384</v>
      </c>
      <c r="AJ64" s="80" t="n">
        <f aca="false">AJ61-SUM(AJ63,AJ53,AJ58)</f>
        <v>227163.763671061</v>
      </c>
      <c r="AK64" s="80" t="n">
        <f aca="false">AK61-SUM(AK63,AK53,AK58)</f>
        <v>246505.389442425</v>
      </c>
      <c r="AL64" s="80" t="n">
        <f aca="false">AL61-SUM(AL63,AL53,AL58)</f>
        <v>258014.764674161</v>
      </c>
      <c r="AM64" s="80" t="n">
        <f aca="false">AM61-SUM(AM63,AM53,AM58)</f>
        <v>96296.7023324561</v>
      </c>
    </row>
    <row r="65" customFormat="false" ht="21" hidden="false" customHeight="true" outlineLevel="0" collapsed="false">
      <c r="A65" s="46"/>
      <c r="B65" s="46"/>
      <c r="C65" s="62" t="s">
        <v>154</v>
      </c>
      <c r="D65" s="78" t="n">
        <f aca="false">D64</f>
        <v>-1901408.8235</v>
      </c>
      <c r="E65" s="78" t="n">
        <f aca="false">D65+E64</f>
        <v>-3366176.4706</v>
      </c>
      <c r="F65" s="78" t="n">
        <f aca="false">E65+F64</f>
        <v>-4669826.4706</v>
      </c>
      <c r="G65" s="78" t="n">
        <f aca="false">F65+G64</f>
        <v>-5973059.2956</v>
      </c>
      <c r="H65" s="78" t="n">
        <f aca="false">G65+H64</f>
        <v>-7058964.0021</v>
      </c>
      <c r="I65" s="78" t="n">
        <f aca="false">H65+I64</f>
        <v>-8051403.36653</v>
      </c>
      <c r="J65" s="78" t="n">
        <f aca="false">I65+J64</f>
        <v>-8992949.7430261</v>
      </c>
      <c r="K65" s="78" t="n">
        <f aca="false">J65+K64</f>
        <v>-9881414.18937404</v>
      </c>
      <c r="L65" s="78" t="n">
        <f aca="false">K65+L64</f>
        <v>-10717829.1457961</v>
      </c>
      <c r="M65" s="78" t="n">
        <f aca="false">L65+M64</f>
        <v>-11504645.7836643</v>
      </c>
      <c r="N65" s="78" t="n">
        <f aca="false">M65+N64</f>
        <v>-12244800.0468471</v>
      </c>
      <c r="O65" s="78" t="n">
        <f aca="false">N65+O64</f>
        <v>-12911049.5989312</v>
      </c>
      <c r="P65" s="78" t="n">
        <f aca="false">O65+P64</f>
        <v>-13554936.802729</v>
      </c>
      <c r="Q65" s="78" t="n">
        <f aca="false">P65+Q64</f>
        <v>-14151398.4962756</v>
      </c>
      <c r="R65" s="78" t="n">
        <f aca="false">Q65+R64</f>
        <v>-14710046.4025307</v>
      </c>
      <c r="S65" s="78" t="n">
        <f aca="false">R65+S64</f>
        <v>-15395456.0173154</v>
      </c>
      <c r="T65" s="78" t="n">
        <f aca="false">S65+T64</f>
        <v>-15939679.4208291</v>
      </c>
      <c r="U65" s="78" t="n">
        <f aca="false">T65+U64</f>
        <v>-16425920.8560904</v>
      </c>
      <c r="V65" s="78" t="n">
        <f aca="false">U65+V64</f>
        <v>-16854592.8991421</v>
      </c>
      <c r="W65" s="78" t="n">
        <f aca="false">V65+W64</f>
        <v>-17229393.0970606</v>
      </c>
      <c r="X65" s="78" t="n">
        <f aca="false">W65+X64</f>
        <v>-17553777.6734377</v>
      </c>
      <c r="Y65" s="78" t="n">
        <f aca="false">X65+Y64</f>
        <v>-17986262.0089264</v>
      </c>
      <c r="Z65" s="78" t="n">
        <f aca="false">Y65+Z64</f>
        <v>-18259216.5380325</v>
      </c>
      <c r="AA65" s="78" t="n">
        <f aca="false">Z65+AA64</f>
        <v>-18457085.2082121</v>
      </c>
      <c r="AB65" s="78" t="n">
        <f aca="false">AA65+AB64</f>
        <v>-18597006.6121601</v>
      </c>
      <c r="AC65" s="78" t="n">
        <f aca="false">AB65+AC64</f>
        <v>-18645567.7947552</v>
      </c>
      <c r="AD65" s="78" t="n">
        <f aca="false">AC65+AD64</f>
        <v>-18778886.2358086</v>
      </c>
      <c r="AE65" s="78" t="n">
        <f aca="false">AD65+AE64</f>
        <v>-18817272.6745789</v>
      </c>
      <c r="AF65" s="78" t="n">
        <f aca="false">AE65+AF64</f>
        <v>-18750739.6604002</v>
      </c>
      <c r="AG65" s="78" t="n">
        <f aca="false">AF65+AG64</f>
        <v>-18638529.4138219</v>
      </c>
      <c r="AH65" s="78" t="n">
        <f aca="false">AG65+AH64</f>
        <v>-18485300.9919213</v>
      </c>
      <c r="AI65" s="78" t="n">
        <f aca="false">AH65+AI64</f>
        <v>-18290890.9504259</v>
      </c>
      <c r="AJ65" s="78" t="n">
        <f aca="false">AI65+AJ64</f>
        <v>-18063727.1867548</v>
      </c>
      <c r="AK65" s="78" t="n">
        <f aca="false">AJ65+AK64</f>
        <v>-17817221.7973124</v>
      </c>
      <c r="AL65" s="78" t="n">
        <f aca="false">AK65+AL64</f>
        <v>-17559207.0326382</v>
      </c>
      <c r="AM65" s="78" t="n">
        <f aca="false">AL65+AM64</f>
        <v>-17462910.3303058</v>
      </c>
    </row>
    <row r="66" customFormat="false" ht="21" hidden="false" customHeight="true" outlineLevel="0" collapsed="false">
      <c r="A66" s="46"/>
      <c r="B66" s="46"/>
      <c r="C66" s="62" t="s">
        <v>119</v>
      </c>
      <c r="D66" s="77" t="n">
        <f aca="false">'Plan Drivers'!D242*Settings!$D$12/7500000</f>
        <v>3750000</v>
      </c>
      <c r="E66" s="77" t="n">
        <f aca="false">'Plan Drivers'!E242*Settings!$D$12/7500000</f>
        <v>0</v>
      </c>
      <c r="F66" s="77" t="n">
        <f aca="false">'Plan Drivers'!F242*Settings!$D$12/7500000</f>
        <v>2250000</v>
      </c>
      <c r="G66" s="77" t="n">
        <f aca="false">'Plan Drivers'!G242*Settings!$D$12/7500000</f>
        <v>0</v>
      </c>
      <c r="H66" s="77" t="n">
        <f aca="false">'Plan Drivers'!H242*Settings!$D$12/7500000</f>
        <v>1500000</v>
      </c>
      <c r="I66" s="77" t="n">
        <f aca="false">'Plan Drivers'!I242*Settings!$D$12/7500000</f>
        <v>0</v>
      </c>
      <c r="J66" s="77" t="n">
        <f aca="false">'Plan Drivers'!J242*Settings!$D$12/7500000</f>
        <v>0</v>
      </c>
      <c r="K66" s="77" t="n">
        <f aca="false">'Plan Drivers'!K242*Settings!$D$12/7500000</f>
        <v>0</v>
      </c>
      <c r="L66" s="77" t="n">
        <f aca="false">'Plan Drivers'!L242*Settings!$D$12/7500000</f>
        <v>0</v>
      </c>
      <c r="M66" s="77" t="n">
        <f aca="false">'Plan Drivers'!M242*Settings!$D$12/7500000</f>
        <v>0</v>
      </c>
      <c r="N66" s="77" t="n">
        <f aca="false">'Plan Drivers'!N242*Settings!$D$12/7500000</f>
        <v>0</v>
      </c>
      <c r="O66" s="77" t="n">
        <f aca="false">'Plan Drivers'!O242*Settings!$D$12/7500000</f>
        <v>0</v>
      </c>
      <c r="P66" s="77" t="n">
        <f aca="false">'Plan Drivers'!P242*Settings!$D$12/7500000</f>
        <v>0</v>
      </c>
      <c r="Q66" s="77" t="n">
        <f aca="false">'Plan Drivers'!Q242*Settings!$D$12/7500000</f>
        <v>0</v>
      </c>
      <c r="R66" s="77" t="n">
        <f aca="false">'Plan Drivers'!R242*Settings!$D$12/7500000</f>
        <v>0</v>
      </c>
      <c r="S66" s="77" t="n">
        <f aca="false">'Plan Drivers'!S242*Settings!$D$12/7500000</f>
        <v>0</v>
      </c>
      <c r="T66" s="77" t="n">
        <f aca="false">'Plan Drivers'!T242*Settings!$D$12/7500000</f>
        <v>0</v>
      </c>
      <c r="U66" s="77" t="n">
        <f aca="false">'Plan Drivers'!U242*Settings!$D$12/7500000</f>
        <v>0</v>
      </c>
      <c r="V66" s="77" t="n">
        <f aca="false">'Plan Drivers'!V242*Settings!$D$12/7500000</f>
        <v>0</v>
      </c>
      <c r="W66" s="77" t="n">
        <f aca="false">'Plan Drivers'!W242*Settings!$D$12/7500000</f>
        <v>0</v>
      </c>
      <c r="X66" s="77" t="n">
        <f aca="false">'Plan Drivers'!X242*Settings!$D$12/7500000</f>
        <v>0</v>
      </c>
      <c r="Y66" s="77" t="n">
        <f aca="false">'Plan Drivers'!Y242*Settings!$D$12/7500000</f>
        <v>0</v>
      </c>
      <c r="Z66" s="77" t="n">
        <f aca="false">'Plan Drivers'!Z242*Settings!$D$12/7500000</f>
        <v>0</v>
      </c>
      <c r="AA66" s="77" t="n">
        <f aca="false">'Plan Drivers'!AA242*Settings!$D$12/7500000</f>
        <v>0</v>
      </c>
      <c r="AB66" s="77" t="n">
        <f aca="false">'Plan Drivers'!AB242*Settings!$D$12/7500000</f>
        <v>0</v>
      </c>
      <c r="AC66" s="77" t="n">
        <f aca="false">'Plan Drivers'!AC242*Settings!$D$12/7500000</f>
        <v>0</v>
      </c>
      <c r="AD66" s="77" t="n">
        <f aca="false">'Plan Drivers'!AD242*Settings!$D$12/7500000</f>
        <v>0</v>
      </c>
      <c r="AE66" s="77" t="n">
        <f aca="false">'Plan Drivers'!AE242*Settings!$D$12/7500000</f>
        <v>0</v>
      </c>
      <c r="AF66" s="77" t="n">
        <f aca="false">'Plan Drivers'!AF242*Settings!$D$12/7500000</f>
        <v>0</v>
      </c>
      <c r="AG66" s="77" t="n">
        <f aca="false">'Plan Drivers'!AG242*Settings!$D$12/7500000</f>
        <v>0</v>
      </c>
      <c r="AH66" s="77" t="n">
        <f aca="false">'Plan Drivers'!AH242*Settings!$D$12/7500000</f>
        <v>0</v>
      </c>
      <c r="AI66" s="77" t="n">
        <f aca="false">'Plan Drivers'!AI242*Settings!$D$12/7500000</f>
        <v>0</v>
      </c>
      <c r="AJ66" s="77" t="n">
        <f aca="false">'Plan Drivers'!AJ242*Settings!$D$12/7500000</f>
        <v>0</v>
      </c>
      <c r="AK66" s="77" t="n">
        <f aca="false">'Plan Drivers'!AK242*Settings!$D$12/7500000</f>
        <v>0</v>
      </c>
      <c r="AL66" s="77" t="n">
        <f aca="false">'Plan Drivers'!AL242*Settings!$D$12/7500000</f>
        <v>0</v>
      </c>
      <c r="AM66" s="77" t="n">
        <f aca="false">'Plan Drivers'!AM242*Settings!$D$12/7500000</f>
        <v>0</v>
      </c>
    </row>
    <row r="67" customFormat="false" ht="21" hidden="false" customHeight="true" outlineLevel="0" collapsed="false">
      <c r="A67" s="46"/>
      <c r="B67" s="46"/>
      <c r="C67" s="62" t="s">
        <v>155</v>
      </c>
      <c r="D67" s="77" t="n">
        <f aca="false">Settings!$D$13</f>
        <v>0</v>
      </c>
      <c r="E67" s="78" t="n">
        <f aca="false">D68</f>
        <v>1848591.1765</v>
      </c>
      <c r="F67" s="78" t="n">
        <f aca="false">E68</f>
        <v>383823.5294</v>
      </c>
      <c r="G67" s="78" t="n">
        <f aca="false">F68</f>
        <v>1330173.5294</v>
      </c>
      <c r="H67" s="78" t="n">
        <f aca="false">G68</f>
        <v>26940.7044000002</v>
      </c>
      <c r="I67" s="78" t="n">
        <f aca="false">H68</f>
        <v>441035.9979</v>
      </c>
      <c r="J67" s="78" t="n">
        <f aca="false">I68</f>
        <v>-551403.36653</v>
      </c>
      <c r="K67" s="78" t="n">
        <f aca="false">J68</f>
        <v>-1492949.7430261</v>
      </c>
      <c r="L67" s="78" t="n">
        <f aca="false">K68</f>
        <v>-2381414.18937404</v>
      </c>
      <c r="M67" s="78" t="n">
        <f aca="false">L68</f>
        <v>-3217829.14579612</v>
      </c>
      <c r="N67" s="78" t="n">
        <f aca="false">M68</f>
        <v>-4004645.78366433</v>
      </c>
      <c r="O67" s="78" t="n">
        <f aca="false">N68</f>
        <v>-4744800.04684706</v>
      </c>
      <c r="P67" s="78" t="n">
        <f aca="false">O68</f>
        <v>-5411049.5989312</v>
      </c>
      <c r="Q67" s="78" t="n">
        <f aca="false">P68</f>
        <v>-6054936.80272899</v>
      </c>
      <c r="R67" s="78" t="n">
        <f aca="false">Q68</f>
        <v>-6651398.49627562</v>
      </c>
      <c r="S67" s="78" t="n">
        <f aca="false">R68</f>
        <v>-7210046.40253072</v>
      </c>
      <c r="T67" s="78" t="n">
        <f aca="false">S68</f>
        <v>-7895456.01731536</v>
      </c>
      <c r="U67" s="78" t="n">
        <f aca="false">T68</f>
        <v>-8439679.42082905</v>
      </c>
      <c r="V67" s="78" t="n">
        <f aca="false">U68</f>
        <v>-8925920.85609041</v>
      </c>
      <c r="W67" s="78" t="n">
        <f aca="false">V68</f>
        <v>-9354592.89914205</v>
      </c>
      <c r="X67" s="78" t="n">
        <f aca="false">W68</f>
        <v>-9729393.09706059</v>
      </c>
      <c r="Y67" s="78" t="n">
        <f aca="false">X68</f>
        <v>-10053777.6734377</v>
      </c>
      <c r="Z67" s="78" t="n">
        <f aca="false">Y68</f>
        <v>-10486262.0089264</v>
      </c>
      <c r="AA67" s="78" t="n">
        <f aca="false">Z68</f>
        <v>-10759216.5380325</v>
      </c>
      <c r="AB67" s="78" t="n">
        <f aca="false">AA68</f>
        <v>-10957085.2082121</v>
      </c>
      <c r="AC67" s="78" t="n">
        <f aca="false">AB68</f>
        <v>-11097006.6121601</v>
      </c>
      <c r="AD67" s="78" t="n">
        <f aca="false">AC68</f>
        <v>-11145567.7947552</v>
      </c>
      <c r="AE67" s="78" t="n">
        <f aca="false">AD68</f>
        <v>-11278886.2358085</v>
      </c>
      <c r="AF67" s="78" t="n">
        <f aca="false">AE68</f>
        <v>-11317272.6745789</v>
      </c>
      <c r="AG67" s="78" t="n">
        <f aca="false">AF68</f>
        <v>-11250739.6604002</v>
      </c>
      <c r="AH67" s="78" t="n">
        <f aca="false">AG68</f>
        <v>-11138529.4138219</v>
      </c>
      <c r="AI67" s="78" t="n">
        <f aca="false">AH68</f>
        <v>-10985300.9919213</v>
      </c>
      <c r="AJ67" s="78" t="n">
        <f aca="false">AI68</f>
        <v>-10790890.9504259</v>
      </c>
      <c r="AK67" s="78" t="n">
        <f aca="false">AJ68</f>
        <v>-10563727.1867548</v>
      </c>
      <c r="AL67" s="78" t="n">
        <f aca="false">AK68</f>
        <v>-10317221.7973124</v>
      </c>
      <c r="AM67" s="78" t="n">
        <f aca="false">AL68</f>
        <v>-10059207.0326382</v>
      </c>
    </row>
    <row r="68" customFormat="false" ht="21" hidden="false" customHeight="true" outlineLevel="0" collapsed="false">
      <c r="A68" s="46"/>
      <c r="B68" s="46"/>
      <c r="C68" s="63" t="s">
        <v>120</v>
      </c>
      <c r="D68" s="79" t="n">
        <f aca="false">SUM(D67,D64,D66)</f>
        <v>1848591.1765</v>
      </c>
      <c r="E68" s="79" t="n">
        <f aca="false">SUM(E67,E64,E66)</f>
        <v>383823.5294</v>
      </c>
      <c r="F68" s="79" t="n">
        <f aca="false">SUM(F67,F64,F66)</f>
        <v>1330173.5294</v>
      </c>
      <c r="G68" s="79" t="n">
        <f aca="false">SUM(G67,G64,G66)</f>
        <v>26940.7044000002</v>
      </c>
      <c r="H68" s="79" t="n">
        <f aca="false">SUM(H67,H64,H66)</f>
        <v>441035.9979</v>
      </c>
      <c r="I68" s="79" t="n">
        <f aca="false">SUM(I67,I64,I66)</f>
        <v>-551403.36653</v>
      </c>
      <c r="J68" s="79" t="n">
        <f aca="false">SUM(J67,J64,J66)</f>
        <v>-1492949.7430261</v>
      </c>
      <c r="K68" s="79" t="n">
        <f aca="false">SUM(K67,K64,K66)</f>
        <v>-2381414.18937404</v>
      </c>
      <c r="L68" s="79" t="n">
        <f aca="false">SUM(L67,L64,L66)</f>
        <v>-3217829.14579612</v>
      </c>
      <c r="M68" s="79" t="n">
        <f aca="false">SUM(M67,M64,M66)</f>
        <v>-4004645.78366433</v>
      </c>
      <c r="N68" s="79" t="n">
        <f aca="false">SUM(N67,N64,N66)</f>
        <v>-4744800.04684706</v>
      </c>
      <c r="O68" s="79" t="n">
        <f aca="false">SUM(O67,O64,O66)</f>
        <v>-5411049.5989312</v>
      </c>
      <c r="P68" s="79" t="n">
        <f aca="false">SUM(P67,P64,P66)</f>
        <v>-6054936.80272899</v>
      </c>
      <c r="Q68" s="79" t="n">
        <f aca="false">SUM(Q67,Q64,Q66)</f>
        <v>-6651398.49627562</v>
      </c>
      <c r="R68" s="79" t="n">
        <f aca="false">SUM(R67,R64,R66)</f>
        <v>-7210046.40253072</v>
      </c>
      <c r="S68" s="79" t="n">
        <f aca="false">SUM(S67,S64,S66)</f>
        <v>-7895456.01731536</v>
      </c>
      <c r="T68" s="79" t="n">
        <f aca="false">SUM(T67,T64,T66)</f>
        <v>-8439679.42082905</v>
      </c>
      <c r="U68" s="79" t="n">
        <f aca="false">SUM(U67,U64,U66)</f>
        <v>-8925920.85609041</v>
      </c>
      <c r="V68" s="79" t="n">
        <f aca="false">SUM(V67,V64,V66)</f>
        <v>-9354592.89914205</v>
      </c>
      <c r="W68" s="79" t="n">
        <f aca="false">SUM(W67,W64,W66)</f>
        <v>-9729393.09706059</v>
      </c>
      <c r="X68" s="79" t="n">
        <f aca="false">SUM(X67,X64,X66)</f>
        <v>-10053777.6734377</v>
      </c>
      <c r="Y68" s="79" t="n">
        <f aca="false">SUM(Y67,Y64,Y66)</f>
        <v>-10486262.0089264</v>
      </c>
      <c r="Z68" s="79" t="n">
        <f aca="false">SUM(Z67,Z64,Z66)</f>
        <v>-10759216.5380325</v>
      </c>
      <c r="AA68" s="79" t="n">
        <f aca="false">SUM(AA67,AA64,AA66)</f>
        <v>-10957085.2082121</v>
      </c>
      <c r="AB68" s="79" t="n">
        <f aca="false">SUM(AB67,AB64,AB66)</f>
        <v>-11097006.6121601</v>
      </c>
      <c r="AC68" s="79" t="n">
        <f aca="false">SUM(AC67,AC64,AC66)</f>
        <v>-11145567.7947552</v>
      </c>
      <c r="AD68" s="79" t="n">
        <f aca="false">SUM(AD67,AD64,AD66)</f>
        <v>-11278886.2358085</v>
      </c>
      <c r="AE68" s="79" t="n">
        <f aca="false">SUM(AE67,AE64,AE66)</f>
        <v>-11317272.6745789</v>
      </c>
      <c r="AF68" s="79" t="n">
        <f aca="false">SUM(AF67,AF64,AF66)</f>
        <v>-11250739.6604002</v>
      </c>
      <c r="AG68" s="79" t="n">
        <f aca="false">SUM(AG67,AG64,AG66)</f>
        <v>-11138529.4138219</v>
      </c>
      <c r="AH68" s="79" t="n">
        <f aca="false">SUM(AH67,AH64,AH66)</f>
        <v>-10985300.9919213</v>
      </c>
      <c r="AI68" s="79" t="n">
        <f aca="false">SUM(AI67,AI64,AI66)</f>
        <v>-10790890.9504259</v>
      </c>
      <c r="AJ68" s="79" t="n">
        <f aca="false">SUM(AJ67,AJ64,AJ66)</f>
        <v>-10563727.1867548</v>
      </c>
      <c r="AK68" s="79" t="n">
        <f aca="false">SUM(AK67,AK64,AK66)</f>
        <v>-10317221.7973124</v>
      </c>
      <c r="AL68" s="79" t="n">
        <f aca="false">SUM(AL67,AL64,AL66)</f>
        <v>-10059207.0326382</v>
      </c>
      <c r="AM68" s="79" t="n">
        <f aca="false">SUM(AM67,AM64,AM66)</f>
        <v>-9962910.33030577</v>
      </c>
    </row>
    <row r="69" customFormat="false" ht="21" hidden="false" customHeight="true" outlineLevel="0" collapsed="false">
      <c r="A69" s="46"/>
      <c r="B69" s="46"/>
      <c r="C69" s="46"/>
      <c r="D69" s="66"/>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6"/>
    </row>
    <row r="70" customFormat="false" ht="21" hidden="false" customHeight="true" outlineLevel="0" collapsed="false">
      <c r="A70" s="46"/>
      <c r="B70" s="46"/>
      <c r="C70" s="62" t="s">
        <v>156</v>
      </c>
      <c r="D70" s="78" t="n">
        <f aca="false">0</f>
        <v>0</v>
      </c>
      <c r="E70" s="78" t="n">
        <f aca="false">D71</f>
        <v>0</v>
      </c>
      <c r="F70" s="78" t="n">
        <f aca="false">E71</f>
        <v>0</v>
      </c>
      <c r="G70" s="78" t="n">
        <f aca="false">F71</f>
        <v>0</v>
      </c>
      <c r="H70" s="78" t="n">
        <f aca="false">G71</f>
        <v>9457.5</v>
      </c>
      <c r="I70" s="78" t="n">
        <f aca="false">H71</f>
        <v>36661.15</v>
      </c>
      <c r="J70" s="78" t="n">
        <f aca="false">I71</f>
        <v>72914.803</v>
      </c>
      <c r="K70" s="78" t="n">
        <f aca="false">J71</f>
        <v>111210.52231</v>
      </c>
      <c r="L70" s="78" t="n">
        <f aca="false">K71</f>
        <v>150324.98079</v>
      </c>
      <c r="M70" s="78" t="n">
        <f aca="false">L71</f>
        <v>187831.5024546</v>
      </c>
      <c r="N70" s="78" t="n">
        <f aca="false">M71</f>
        <v>223115.81944385</v>
      </c>
      <c r="O70" s="78" t="n">
        <f aca="false">N71</f>
        <v>256313.00987405</v>
      </c>
      <c r="P70" s="78" t="n">
        <f aca="false">O71</f>
        <v>287549.7078854</v>
      </c>
      <c r="Q70" s="78" t="n">
        <f aca="false">P71</f>
        <v>329392.01003145</v>
      </c>
      <c r="R70" s="78" t="n">
        <f aca="false">Q71</f>
        <v>361678.82141465</v>
      </c>
      <c r="S70" s="78" t="n">
        <f aca="false">R71</f>
        <v>384998.8913047</v>
      </c>
      <c r="T70" s="78" t="n">
        <f aca="false">S71</f>
        <v>414524.110941901</v>
      </c>
      <c r="U70" s="78" t="n">
        <f aca="false">T71</f>
        <v>457209.76062445</v>
      </c>
      <c r="V70" s="78" t="n">
        <f aca="false">U71</f>
        <v>500874.2979708</v>
      </c>
      <c r="W70" s="78" t="n">
        <f aca="false">V71</f>
        <v>541732.62095215</v>
      </c>
      <c r="X70" s="78" t="n">
        <f aca="false">W71</f>
        <v>579968.0098366</v>
      </c>
      <c r="Y70" s="78" t="n">
        <f aca="false">X71</f>
        <v>615751.555421199</v>
      </c>
      <c r="Z70" s="78" t="n">
        <f aca="false">Y71</f>
        <v>659984.060611751</v>
      </c>
      <c r="AA70" s="78" t="n">
        <f aca="false">Z71</f>
        <v>715536.893470451</v>
      </c>
      <c r="AB70" s="78" t="n">
        <f aca="false">AA71</f>
        <v>771183.305924851</v>
      </c>
      <c r="AC70" s="78" t="n">
        <f aca="false">AB71</f>
        <v>855880.0953375</v>
      </c>
      <c r="AD70" s="78" t="n">
        <f aca="false">AC71</f>
        <v>917051.939486851</v>
      </c>
      <c r="AE70" s="78" t="n">
        <f aca="false">AD71</f>
        <v>976330.845407501</v>
      </c>
      <c r="AF70" s="78" t="n">
        <f aca="false">AE71</f>
        <v>1031875.20492335</v>
      </c>
      <c r="AG70" s="78" t="n">
        <f aca="false">AF71</f>
        <v>1068448.9147826</v>
      </c>
      <c r="AH70" s="78" t="n">
        <f aca="false">AG71</f>
        <v>1097704.3114695</v>
      </c>
      <c r="AI70" s="78" t="n">
        <f aca="false">AH71</f>
        <v>1127738.07818165</v>
      </c>
      <c r="AJ70" s="78" t="n">
        <f aca="false">AI71</f>
        <v>1158035.65640005</v>
      </c>
      <c r="AK70" s="78" t="n">
        <f aca="false">AJ71</f>
        <v>1178500.6014696</v>
      </c>
      <c r="AL70" s="78" t="n">
        <f aca="false">AK71</f>
        <v>1187858.6107521</v>
      </c>
      <c r="AM70" s="78" t="n">
        <f aca="false">AL71</f>
        <v>1194620.05215275</v>
      </c>
    </row>
    <row r="71" customFormat="false" ht="21" hidden="false" customHeight="true" outlineLevel="0" collapsed="false">
      <c r="A71" s="46"/>
      <c r="B71" s="46"/>
      <c r="C71" s="62" t="s">
        <v>121</v>
      </c>
      <c r="D71" s="78" t="n">
        <f aca="false">D70+D30-D61</f>
        <v>0</v>
      </c>
      <c r="E71" s="78" t="n">
        <f aca="false">E70+E30-E61</f>
        <v>0</v>
      </c>
      <c r="F71" s="78" t="n">
        <f aca="false">F70+F30-F61</f>
        <v>0</v>
      </c>
      <c r="G71" s="78" t="n">
        <f aca="false">G70+G30-G61</f>
        <v>9457.5</v>
      </c>
      <c r="H71" s="78" t="n">
        <f aca="false">H70+H30-H61</f>
        <v>36661.15</v>
      </c>
      <c r="I71" s="78" t="n">
        <f aca="false">I70+I30-I61</f>
        <v>72914.803</v>
      </c>
      <c r="J71" s="78" t="n">
        <f aca="false">J70+J30-J61</f>
        <v>111210.52231</v>
      </c>
      <c r="K71" s="78" t="n">
        <f aca="false">K70+K30-K61</f>
        <v>150324.98079</v>
      </c>
      <c r="L71" s="78" t="n">
        <f aca="false">L70+L30-L61</f>
        <v>187831.5024546</v>
      </c>
      <c r="M71" s="78" t="n">
        <f aca="false">M70+M30-M61</f>
        <v>223115.81944385</v>
      </c>
      <c r="N71" s="78" t="n">
        <f aca="false">N70+N30-N61</f>
        <v>256313.00987405</v>
      </c>
      <c r="O71" s="78" t="n">
        <f aca="false">O70+O30-O61</f>
        <v>287549.7078854</v>
      </c>
      <c r="P71" s="78" t="n">
        <f aca="false">P70+P30-P61</f>
        <v>329392.01003145</v>
      </c>
      <c r="Q71" s="78" t="n">
        <f aca="false">Q70+Q30-Q61</f>
        <v>361678.82141465</v>
      </c>
      <c r="R71" s="78" t="n">
        <f aca="false">R70+R30-R61</f>
        <v>384998.8913047</v>
      </c>
      <c r="S71" s="78" t="n">
        <f aca="false">S70+S30-S61</f>
        <v>414524.110941901</v>
      </c>
      <c r="T71" s="78" t="n">
        <f aca="false">T70+T30-T61</f>
        <v>457209.76062445</v>
      </c>
      <c r="U71" s="78" t="n">
        <f aca="false">U70+U30-U61</f>
        <v>500874.2979708</v>
      </c>
      <c r="V71" s="78" t="n">
        <f aca="false">V70+V30-V61</f>
        <v>541732.62095215</v>
      </c>
      <c r="W71" s="78" t="n">
        <f aca="false">W70+W30-W61</f>
        <v>579968.0098366</v>
      </c>
      <c r="X71" s="78" t="n">
        <f aca="false">X70+X30-X61</f>
        <v>615751.555421199</v>
      </c>
      <c r="Y71" s="78" t="n">
        <f aca="false">Y70+Y30-Y61</f>
        <v>659984.060611751</v>
      </c>
      <c r="Z71" s="78" t="n">
        <f aca="false">Z70+Z30-Z61</f>
        <v>715536.893470451</v>
      </c>
      <c r="AA71" s="78" t="n">
        <f aca="false">AA70+AA30-AA61</f>
        <v>771183.305924851</v>
      </c>
      <c r="AB71" s="78" t="n">
        <f aca="false">AB70+AB30-AB61</f>
        <v>855880.0953375</v>
      </c>
      <c r="AC71" s="78" t="n">
        <f aca="false">AC70+AC30-AC61</f>
        <v>917051.939486851</v>
      </c>
      <c r="AD71" s="78" t="n">
        <f aca="false">AD70+AD30-AD61</f>
        <v>976330.845407501</v>
      </c>
      <c r="AE71" s="78" t="n">
        <f aca="false">AE70+AE30-AE61</f>
        <v>1031875.20492335</v>
      </c>
      <c r="AF71" s="78" t="n">
        <f aca="false">AF70+AF30-AF61</f>
        <v>1068448.9147826</v>
      </c>
      <c r="AG71" s="78" t="n">
        <f aca="false">AG70+AG30-AG61</f>
        <v>1097704.3114695</v>
      </c>
      <c r="AH71" s="78" t="n">
        <f aca="false">AH70+AH30-AH61</f>
        <v>1127738.07818165</v>
      </c>
      <c r="AI71" s="78" t="n">
        <f aca="false">AI70+AI30-AI61</f>
        <v>1158035.65640005</v>
      </c>
      <c r="AJ71" s="78" t="n">
        <f aca="false">AJ70+AJ30-AJ61</f>
        <v>1178500.6014696</v>
      </c>
      <c r="AK71" s="78" t="n">
        <f aca="false">AK70+AK30-AK61</f>
        <v>1187858.6107521</v>
      </c>
      <c r="AL71" s="78" t="n">
        <f aca="false">AL70+AL30-AL61</f>
        <v>1194620.05215275</v>
      </c>
      <c r="AM71" s="78" t="n">
        <f aca="false">AM70+AM30-AM61</f>
        <v>1201199.0451379</v>
      </c>
    </row>
    <row r="72" customFormat="false" ht="21" hidden="false" customHeight="true" outlineLevel="0" collapsed="false">
      <c r="A72" s="46"/>
      <c r="B72" s="46"/>
      <c r="C72" s="62" t="s">
        <v>157</v>
      </c>
      <c r="D72" s="78" t="n">
        <f aca="false">0</f>
        <v>0</v>
      </c>
      <c r="E72" s="78" t="n">
        <f aca="false">D73</f>
        <v>0</v>
      </c>
      <c r="F72" s="78" t="n">
        <f aca="false">E73</f>
        <v>0</v>
      </c>
      <c r="G72" s="78" t="n">
        <f aca="false">F73</f>
        <v>0</v>
      </c>
      <c r="H72" s="78" t="n">
        <f aca="false">G73</f>
        <v>709.3125</v>
      </c>
      <c r="I72" s="78" t="n">
        <f aca="false">H73</f>
        <v>2749.58625</v>
      </c>
      <c r="J72" s="78" t="n">
        <f aca="false">I73</f>
        <v>5468.610225</v>
      </c>
      <c r="K72" s="78" t="n">
        <f aca="false">J73</f>
        <v>8340.78917325</v>
      </c>
      <c r="L72" s="78" t="n">
        <f aca="false">K73</f>
        <v>11274.37355925</v>
      </c>
      <c r="M72" s="78" t="n">
        <f aca="false">L73</f>
        <v>14087.362684095</v>
      </c>
      <c r="N72" s="78" t="n">
        <f aca="false">M73</f>
        <v>16733.6864582887</v>
      </c>
      <c r="O72" s="78" t="n">
        <f aca="false">N73</f>
        <v>19223.4757405538</v>
      </c>
      <c r="P72" s="78" t="n">
        <f aca="false">O73</f>
        <v>21566.228091405</v>
      </c>
      <c r="Q72" s="78" t="n">
        <f aca="false">P73</f>
        <v>24704.4007523588</v>
      </c>
      <c r="R72" s="78" t="n">
        <f aca="false">Q73</f>
        <v>27125.9116060987</v>
      </c>
      <c r="S72" s="78" t="n">
        <f aca="false">R73</f>
        <v>28874.9168478525</v>
      </c>
      <c r="T72" s="78" t="n">
        <f aca="false">S73</f>
        <v>31089.3083206426</v>
      </c>
      <c r="U72" s="78" t="n">
        <f aca="false">T73</f>
        <v>34290.7320468338</v>
      </c>
      <c r="V72" s="78" t="n">
        <f aca="false">U73</f>
        <v>37565.57234781</v>
      </c>
      <c r="W72" s="78" t="n">
        <f aca="false">V73</f>
        <v>40629.9465714112</v>
      </c>
      <c r="X72" s="78" t="n">
        <f aca="false">W73</f>
        <v>43497.600737745</v>
      </c>
      <c r="Y72" s="78" t="n">
        <f aca="false">X73</f>
        <v>46181.36665659</v>
      </c>
      <c r="Z72" s="78" t="n">
        <f aca="false">Y73</f>
        <v>49498.8045458813</v>
      </c>
      <c r="AA72" s="78" t="n">
        <f aca="false">Z73</f>
        <v>53665.2670102838</v>
      </c>
      <c r="AB72" s="78" t="n">
        <f aca="false">AA73</f>
        <v>57838.7479443638</v>
      </c>
      <c r="AC72" s="78" t="n">
        <f aca="false">AB73</f>
        <v>64191.0071503125</v>
      </c>
      <c r="AD72" s="78" t="n">
        <f aca="false">AC73</f>
        <v>68778.8954615138</v>
      </c>
      <c r="AE72" s="78" t="n">
        <f aca="false">AD73</f>
        <v>73224.8134055625</v>
      </c>
      <c r="AF72" s="78" t="n">
        <f aca="false">AE73</f>
        <v>77390.6403692512</v>
      </c>
      <c r="AG72" s="78" t="n">
        <f aca="false">AF73</f>
        <v>80133.668608695</v>
      </c>
      <c r="AH72" s="78" t="n">
        <f aca="false">AG73</f>
        <v>82327.8233602125</v>
      </c>
      <c r="AI72" s="78" t="n">
        <f aca="false">AH73</f>
        <v>84580.3558636238</v>
      </c>
      <c r="AJ72" s="78" t="n">
        <f aca="false">AI73</f>
        <v>86852.6742300039</v>
      </c>
      <c r="AK72" s="78" t="n">
        <f aca="false">AJ73</f>
        <v>88387.5451102201</v>
      </c>
      <c r="AL72" s="78" t="n">
        <f aca="false">AK73</f>
        <v>89089.3958064076</v>
      </c>
      <c r="AM72" s="78" t="n">
        <f aca="false">AL73</f>
        <v>89596.5039114563</v>
      </c>
    </row>
    <row r="73" customFormat="false" ht="21" hidden="false" customHeight="true" outlineLevel="0" collapsed="false">
      <c r="A73" s="46"/>
      <c r="B73" s="46"/>
      <c r="C73" s="62" t="s">
        <v>122</v>
      </c>
      <c r="D73" s="78" t="n">
        <f aca="false">D72+D31-D62</f>
        <v>0</v>
      </c>
      <c r="E73" s="78" t="n">
        <f aca="false">E72+E31-E62</f>
        <v>0</v>
      </c>
      <c r="F73" s="78" t="n">
        <f aca="false">F72+F31-F62</f>
        <v>0</v>
      </c>
      <c r="G73" s="78" t="n">
        <f aca="false">G72+G31-G62</f>
        <v>709.3125</v>
      </c>
      <c r="H73" s="78" t="n">
        <f aca="false">H72+H31-H62</f>
        <v>2749.58625</v>
      </c>
      <c r="I73" s="78" t="n">
        <f aca="false">I72+I31-I62</f>
        <v>5468.610225</v>
      </c>
      <c r="J73" s="78" t="n">
        <f aca="false">J72+J31-J62</f>
        <v>8340.78917325</v>
      </c>
      <c r="K73" s="78" t="n">
        <f aca="false">K72+K31-K62</f>
        <v>11274.37355925</v>
      </c>
      <c r="L73" s="78" t="n">
        <f aca="false">L72+L31-L62</f>
        <v>14087.362684095</v>
      </c>
      <c r="M73" s="78" t="n">
        <f aca="false">M72+M31-M62</f>
        <v>16733.6864582887</v>
      </c>
      <c r="N73" s="78" t="n">
        <f aca="false">N72+N31-N62</f>
        <v>19223.4757405538</v>
      </c>
      <c r="O73" s="78" t="n">
        <f aca="false">O72+O31-O62</f>
        <v>21566.228091405</v>
      </c>
      <c r="P73" s="78" t="n">
        <f aca="false">P72+P31-P62</f>
        <v>24704.4007523588</v>
      </c>
      <c r="Q73" s="78" t="n">
        <f aca="false">Q72+Q31-Q62</f>
        <v>27125.9116060987</v>
      </c>
      <c r="R73" s="78" t="n">
        <f aca="false">R72+R31-R62</f>
        <v>28874.9168478525</v>
      </c>
      <c r="S73" s="78" t="n">
        <f aca="false">S72+S31-S62</f>
        <v>31089.3083206426</v>
      </c>
      <c r="T73" s="78" t="n">
        <f aca="false">T72+T31-T62</f>
        <v>34290.7320468338</v>
      </c>
      <c r="U73" s="78" t="n">
        <f aca="false">U72+U31-U62</f>
        <v>37565.57234781</v>
      </c>
      <c r="V73" s="78" t="n">
        <f aca="false">V72+V31-V62</f>
        <v>40629.9465714112</v>
      </c>
      <c r="W73" s="78" t="n">
        <f aca="false">W72+W31-W62</f>
        <v>43497.600737745</v>
      </c>
      <c r="X73" s="78" t="n">
        <f aca="false">X72+X31-X62</f>
        <v>46181.36665659</v>
      </c>
      <c r="Y73" s="78" t="n">
        <f aca="false">Y72+Y31-Y62</f>
        <v>49498.8045458813</v>
      </c>
      <c r="Z73" s="78" t="n">
        <f aca="false">Z72+Z31-Z62</f>
        <v>53665.2670102838</v>
      </c>
      <c r="AA73" s="78" t="n">
        <f aca="false">AA72+AA31-AA62</f>
        <v>57838.7479443638</v>
      </c>
      <c r="AB73" s="78" t="n">
        <f aca="false">AB72+AB31-AB62</f>
        <v>64191.0071503125</v>
      </c>
      <c r="AC73" s="78" t="n">
        <f aca="false">AC72+AC31-AC62</f>
        <v>68778.8954615138</v>
      </c>
      <c r="AD73" s="78" t="n">
        <f aca="false">AD72+AD31-AD62</f>
        <v>73224.8134055625</v>
      </c>
      <c r="AE73" s="78" t="n">
        <f aca="false">AE72+AE31-AE62</f>
        <v>77390.6403692512</v>
      </c>
      <c r="AF73" s="78" t="n">
        <f aca="false">AF72+AF31-AF62</f>
        <v>80133.668608695</v>
      </c>
      <c r="AG73" s="78" t="n">
        <f aca="false">AG72+AG31-AG62</f>
        <v>82327.8233602125</v>
      </c>
      <c r="AH73" s="78" t="n">
        <f aca="false">AH72+AH31-AH62</f>
        <v>84580.3558636238</v>
      </c>
      <c r="AI73" s="78" t="n">
        <f aca="false">AI72+AI31-AI62</f>
        <v>86852.6742300039</v>
      </c>
      <c r="AJ73" s="78" t="n">
        <f aca="false">AJ72+AJ31-AJ62</f>
        <v>88387.5451102201</v>
      </c>
      <c r="AK73" s="78" t="n">
        <f aca="false">AK72+AK31-AK62</f>
        <v>89089.3958064076</v>
      </c>
      <c r="AL73" s="78" t="n">
        <f aca="false">AL72+AL31-AL62</f>
        <v>89596.5039114563</v>
      </c>
      <c r="AM73" s="78" t="n">
        <f aca="false">AM72+AM31-AM62</f>
        <v>90089.9283853426</v>
      </c>
    </row>
    <row r="74" customFormat="false" ht="21" hidden="false" customHeight="true" outlineLevel="0" collapsed="false">
      <c r="A74" s="46"/>
      <c r="B74" s="46"/>
      <c r="C74" s="46"/>
      <c r="D74" s="66"/>
      <c r="E74" s="66"/>
      <c r="F74" s="66"/>
      <c r="G74" s="66"/>
      <c r="H74" s="66"/>
      <c r="I74" s="66"/>
      <c r="J74" s="66"/>
      <c r="K74" s="66"/>
      <c r="L74" s="66"/>
      <c r="M74" s="66"/>
      <c r="N74" s="66"/>
      <c r="O74" s="66"/>
      <c r="P74" s="66"/>
      <c r="Q74" s="66"/>
      <c r="R74" s="66"/>
      <c r="S74" s="66"/>
      <c r="T74" s="66"/>
      <c r="U74" s="66"/>
      <c r="V74" s="66"/>
      <c r="W74" s="66"/>
      <c r="X74" s="66"/>
      <c r="Y74" s="66"/>
      <c r="Z74" s="66"/>
      <c r="AA74" s="66"/>
      <c r="AB74" s="66"/>
      <c r="AC74" s="66"/>
      <c r="AD74" s="66"/>
      <c r="AE74" s="66"/>
      <c r="AF74" s="66"/>
      <c r="AG74" s="66"/>
      <c r="AH74" s="66"/>
      <c r="AI74" s="66"/>
      <c r="AJ74" s="66"/>
      <c r="AK74" s="66"/>
      <c r="AL74" s="66"/>
      <c r="AM74" s="66"/>
    </row>
    <row r="75" customFormat="false" ht="21" hidden="false" customHeight="true" outlineLevel="0" collapsed="false">
      <c r="A75" s="46"/>
      <c r="B75" s="46"/>
      <c r="C75" s="62" t="s">
        <v>158</v>
      </c>
      <c r="D75" s="81" t="n">
        <f aca="false">D43*Settings!$D$16</f>
        <v>1000500</v>
      </c>
      <c r="E75" s="81" t="n">
        <f aca="false">E43*Settings!$D$16</f>
        <v>1099500</v>
      </c>
      <c r="F75" s="81" t="n">
        <f aca="false">F43*Settings!$D$16</f>
        <v>1069500</v>
      </c>
      <c r="G75" s="81" t="n">
        <f aca="false">G43*Settings!$D$16</f>
        <v>1159500</v>
      </c>
      <c r="H75" s="81" t="n">
        <f aca="false">H43*Settings!$D$16</f>
        <v>1167000</v>
      </c>
      <c r="I75" s="81" t="n">
        <f aca="false">I43*Settings!$D$16</f>
        <v>1167000</v>
      </c>
      <c r="J75" s="81" t="n">
        <f aca="false">J43*Settings!$D$16</f>
        <v>1167000</v>
      </c>
      <c r="K75" s="81" t="n">
        <f aca="false">K43*Settings!$D$16</f>
        <v>1167000</v>
      </c>
      <c r="L75" s="81" t="n">
        <f aca="false">L43*Settings!$D$16</f>
        <v>1167000</v>
      </c>
      <c r="M75" s="81" t="n">
        <f aca="false">M43*Settings!$D$16</f>
        <v>1167000</v>
      </c>
      <c r="N75" s="81" t="n">
        <f aca="false">N43*Settings!$D$16</f>
        <v>1167000</v>
      </c>
      <c r="O75" s="81" t="n">
        <f aca="false">O43*Settings!$D$16</f>
        <v>1167000</v>
      </c>
      <c r="P75" s="81" t="n">
        <f aca="false">P43*Settings!$D$16</f>
        <v>1209900</v>
      </c>
      <c r="Q75" s="81" t="n">
        <f aca="false">Q43*Settings!$D$16</f>
        <v>1209900</v>
      </c>
      <c r="R75" s="81" t="n">
        <f aca="false">R43*Settings!$D$16</f>
        <v>1209900</v>
      </c>
      <c r="S75" s="81" t="n">
        <f aca="false">S43*Settings!$D$16</f>
        <v>1316820</v>
      </c>
      <c r="T75" s="81" t="n">
        <f aca="false">T43*Settings!$D$16</f>
        <v>1316820</v>
      </c>
      <c r="U75" s="81" t="n">
        <f aca="false">U43*Settings!$D$16</f>
        <v>1316820</v>
      </c>
      <c r="V75" s="81" t="n">
        <f aca="false">V43*Settings!$D$16</f>
        <v>1316820</v>
      </c>
      <c r="W75" s="81" t="n">
        <f aca="false">W43*Settings!$D$16</f>
        <v>1316820</v>
      </c>
      <c r="X75" s="81" t="n">
        <f aca="false">X43*Settings!$D$16</f>
        <v>1316820</v>
      </c>
      <c r="Y75" s="81" t="n">
        <f aca="false">Y43*Settings!$D$16</f>
        <v>1423740</v>
      </c>
      <c r="Z75" s="81" t="n">
        <f aca="false">Z43*Settings!$D$16</f>
        <v>1423740</v>
      </c>
      <c r="AA75" s="81" t="n">
        <f aca="false">AA43*Settings!$D$16</f>
        <v>1423740</v>
      </c>
      <c r="AB75" s="81" t="n">
        <f aca="false">AB43*Settings!$D$16</f>
        <v>1487179.2</v>
      </c>
      <c r="AC75" s="81" t="n">
        <f aca="false">AC43*Settings!$D$16</f>
        <v>1487179.2</v>
      </c>
      <c r="AD75" s="81" t="n">
        <f aca="false">AD43*Settings!$D$16</f>
        <v>1602652.8</v>
      </c>
      <c r="AE75" s="81" t="n">
        <f aca="false">AE43*Settings!$D$16</f>
        <v>1641144</v>
      </c>
      <c r="AF75" s="81" t="n">
        <f aca="false">AF43*Settings!$D$16</f>
        <v>1641144</v>
      </c>
      <c r="AG75" s="81" t="n">
        <f aca="false">AG43*Settings!$D$16</f>
        <v>1641144</v>
      </c>
      <c r="AH75" s="81" t="n">
        <f aca="false">AH43*Settings!$D$16</f>
        <v>1641144</v>
      </c>
      <c r="AI75" s="81" t="n">
        <f aca="false">AI43*Settings!$D$16</f>
        <v>1641144</v>
      </c>
      <c r="AJ75" s="81" t="n">
        <f aca="false">AJ43*Settings!$D$16</f>
        <v>1641144</v>
      </c>
      <c r="AK75" s="81" t="n">
        <f aca="false">AK43*Settings!$D$16</f>
        <v>1641144</v>
      </c>
      <c r="AL75" s="81" t="n">
        <f aca="false">AL43*Settings!$D$16</f>
        <v>1641144</v>
      </c>
      <c r="AM75" s="81" t="n">
        <f aca="false">AM43*Settings!$D$16</f>
        <v>1756617.6</v>
      </c>
    </row>
    <row r="76" customFormat="false" ht="21" hidden="false" customHeight="true" outlineLevel="0" collapsed="false">
      <c r="A76" s="46"/>
      <c r="B76" s="46"/>
      <c r="C76" s="62" t="s">
        <v>159</v>
      </c>
      <c r="D76" s="78" t="n">
        <f aca="false">MAX(0,D75-D68)</f>
        <v>0</v>
      </c>
      <c r="E76" s="78" t="n">
        <f aca="false">MAX(0,E75-E68)</f>
        <v>715676.4706</v>
      </c>
      <c r="F76" s="78" t="n">
        <f aca="false">MAX(0,F75-F68)</f>
        <v>0</v>
      </c>
      <c r="G76" s="78" t="n">
        <f aca="false">MAX(0,G75-G68)</f>
        <v>1132559.2956</v>
      </c>
      <c r="H76" s="78" t="n">
        <f aca="false">MAX(0,H75-H68)</f>
        <v>725964.0021</v>
      </c>
      <c r="I76" s="78" t="n">
        <f aca="false">MAX(0,I75-I68)</f>
        <v>1718403.36653</v>
      </c>
      <c r="J76" s="78" t="n">
        <f aca="false">MAX(0,J75-J68)</f>
        <v>2659949.7430261</v>
      </c>
      <c r="K76" s="78" t="n">
        <f aca="false">MAX(0,K75-K68)</f>
        <v>3548414.18937404</v>
      </c>
      <c r="L76" s="78" t="n">
        <f aca="false">MAX(0,L75-L68)</f>
        <v>4384829.14579612</v>
      </c>
      <c r="M76" s="78" t="n">
        <f aca="false">MAX(0,M75-M68)</f>
        <v>5171645.78366433</v>
      </c>
      <c r="N76" s="78" t="n">
        <f aca="false">MAX(0,N75-N68)</f>
        <v>5911800.04684706</v>
      </c>
      <c r="O76" s="78" t="n">
        <f aca="false">MAX(0,O75-O68)</f>
        <v>6578049.5989312</v>
      </c>
      <c r="P76" s="78" t="n">
        <f aca="false">MAX(0,P75-P68)</f>
        <v>7264836.80272899</v>
      </c>
      <c r="Q76" s="78" t="n">
        <f aca="false">MAX(0,Q75-Q68)</f>
        <v>7861298.49627562</v>
      </c>
      <c r="R76" s="78" t="n">
        <f aca="false">MAX(0,R75-R68)</f>
        <v>8419946.40253072</v>
      </c>
      <c r="S76" s="78" t="n">
        <f aca="false">MAX(0,S75-S68)</f>
        <v>9212276.01731536</v>
      </c>
      <c r="T76" s="78" t="n">
        <f aca="false">MAX(0,T75-T68)</f>
        <v>9756499.42082905</v>
      </c>
      <c r="U76" s="78" t="n">
        <f aca="false">MAX(0,U75-U68)</f>
        <v>10242740.8560904</v>
      </c>
      <c r="V76" s="78" t="n">
        <f aca="false">MAX(0,V75-V68)</f>
        <v>10671412.8991421</v>
      </c>
      <c r="W76" s="78" t="n">
        <f aca="false">MAX(0,W75-W68)</f>
        <v>11046213.0970606</v>
      </c>
      <c r="X76" s="78" t="n">
        <f aca="false">MAX(0,X75-X68)</f>
        <v>11370597.6734377</v>
      </c>
      <c r="Y76" s="78" t="n">
        <f aca="false">MAX(0,Y75-Y68)</f>
        <v>11910002.0089264</v>
      </c>
      <c r="Z76" s="78" t="n">
        <f aca="false">MAX(0,Z75-Z68)</f>
        <v>12182956.5380325</v>
      </c>
      <c r="AA76" s="78" t="n">
        <f aca="false">MAX(0,AA75-AA68)</f>
        <v>12380825.2082121</v>
      </c>
      <c r="AB76" s="78" t="n">
        <f aca="false">MAX(0,AB75-AB68)</f>
        <v>12584185.8121601</v>
      </c>
      <c r="AC76" s="78" t="n">
        <f aca="false">MAX(0,AC75-AC68)</f>
        <v>12632746.9947552</v>
      </c>
      <c r="AD76" s="78" t="n">
        <f aca="false">MAX(0,AD75-AD68)</f>
        <v>12881539.0358085</v>
      </c>
      <c r="AE76" s="78" t="n">
        <f aca="false">MAX(0,AE75-AE68)</f>
        <v>12958416.6745789</v>
      </c>
      <c r="AF76" s="78" t="n">
        <f aca="false">MAX(0,AF75-AF68)</f>
        <v>12891883.6604002</v>
      </c>
      <c r="AG76" s="78" t="n">
        <f aca="false">MAX(0,AG75-AG68)</f>
        <v>12779673.4138219</v>
      </c>
      <c r="AH76" s="78" t="n">
        <f aca="false">MAX(0,AH75-AH68)</f>
        <v>12626444.9919213</v>
      </c>
      <c r="AI76" s="78" t="n">
        <f aca="false">MAX(0,AI75-AI68)</f>
        <v>12432034.9504259</v>
      </c>
      <c r="AJ76" s="78" t="n">
        <f aca="false">MAX(0,AJ75-AJ68)</f>
        <v>12204871.1867548</v>
      </c>
      <c r="AK76" s="78" t="n">
        <f aca="false">MAX(0,AK75-AK68)</f>
        <v>11958365.7973124</v>
      </c>
      <c r="AL76" s="78" t="n">
        <f aca="false">MAX(0,AL75-AL68)</f>
        <v>11700351.0326382</v>
      </c>
      <c r="AM76" s="78" t="n">
        <f aca="false">MAX(0,AM75-AM68)</f>
        <v>11719527.9303058</v>
      </c>
    </row>
    <row r="77" customFormat="false" ht="21" hidden="false" customHeight="true" outlineLevel="0" collapsed="false">
      <c r="A77" s="46"/>
      <c r="B77" s="46"/>
      <c r="C77" s="62" t="s">
        <v>160</v>
      </c>
      <c r="D77" s="77" t="n">
        <f aca="false">MAX(0,D75-D65-Settings!$D$13)</f>
        <v>2901908.8235</v>
      </c>
      <c r="E77" s="77" t="n">
        <f aca="false">MAX(0,E75-E65-Settings!$D$13)</f>
        <v>4465676.4706</v>
      </c>
      <c r="F77" s="77" t="n">
        <f aca="false">MAX(0,F75-F65-Settings!$D$13)</f>
        <v>5739326.4706</v>
      </c>
      <c r="G77" s="77" t="n">
        <f aca="false">MAX(0,G75-G65-Settings!$D$13)</f>
        <v>7132559.2956</v>
      </c>
      <c r="H77" s="77" t="n">
        <f aca="false">MAX(0,H75-H65-Settings!$D$13)</f>
        <v>8225964.0021</v>
      </c>
      <c r="I77" s="77" t="n">
        <f aca="false">MAX(0,I75-I65-Settings!$D$13)</f>
        <v>9218403.36653</v>
      </c>
      <c r="J77" s="77" t="n">
        <f aca="false">MAX(0,J75-J65-Settings!$D$13)</f>
        <v>10159949.7430261</v>
      </c>
      <c r="K77" s="77" t="n">
        <f aca="false">MAX(0,K75-K65-Settings!$D$13)</f>
        <v>11048414.189374</v>
      </c>
      <c r="L77" s="77" t="n">
        <f aca="false">MAX(0,L75-L65-Settings!$D$13)</f>
        <v>11884829.1457961</v>
      </c>
      <c r="M77" s="77" t="n">
        <f aca="false">MAX(0,M75-M65-Settings!$D$13)</f>
        <v>12671645.7836643</v>
      </c>
      <c r="N77" s="77" t="n">
        <f aca="false">MAX(0,N75-N65-Settings!$D$13)</f>
        <v>13411800.0468471</v>
      </c>
      <c r="O77" s="77" t="n">
        <f aca="false">MAX(0,O75-O65-Settings!$D$13)</f>
        <v>14078049.5989312</v>
      </c>
      <c r="P77" s="77" t="n">
        <f aca="false">MAX(0,P75-P65-Settings!$D$13)</f>
        <v>14764836.802729</v>
      </c>
      <c r="Q77" s="77" t="n">
        <f aca="false">MAX(0,Q75-Q65-Settings!$D$13)</f>
        <v>15361298.4962756</v>
      </c>
      <c r="R77" s="77" t="n">
        <f aca="false">MAX(0,R75-R65-Settings!$D$13)</f>
        <v>15919946.4025307</v>
      </c>
      <c r="S77" s="77" t="n">
        <f aca="false">MAX(0,S75-S65-Settings!$D$13)</f>
        <v>16712276.0173154</v>
      </c>
      <c r="T77" s="77" t="n">
        <f aca="false">MAX(0,T75-T65-Settings!$D$13)</f>
        <v>17256499.4208291</v>
      </c>
      <c r="U77" s="77" t="n">
        <f aca="false">MAX(0,U75-U65-Settings!$D$13)</f>
        <v>17742740.8560904</v>
      </c>
      <c r="V77" s="77" t="n">
        <f aca="false">MAX(0,V75-V65-Settings!$D$13)</f>
        <v>18171412.8991421</v>
      </c>
      <c r="W77" s="77" t="n">
        <f aca="false">MAX(0,W75-W65-Settings!$D$13)</f>
        <v>18546213.0970606</v>
      </c>
      <c r="X77" s="77" t="n">
        <f aca="false">MAX(0,X75-X65-Settings!$D$13)</f>
        <v>18870597.6734377</v>
      </c>
      <c r="Y77" s="77" t="n">
        <f aca="false">MAX(0,Y75-Y65-Settings!$D$13)</f>
        <v>19410002.0089264</v>
      </c>
      <c r="Z77" s="77" t="n">
        <f aca="false">MAX(0,Z75-Z65-Settings!$D$13)</f>
        <v>19682956.5380325</v>
      </c>
      <c r="AA77" s="77" t="n">
        <f aca="false">MAX(0,AA75-AA65-Settings!$D$13)</f>
        <v>19880825.2082121</v>
      </c>
      <c r="AB77" s="77" t="n">
        <f aca="false">MAX(0,AB75-AB65-Settings!$D$13)</f>
        <v>20084185.8121601</v>
      </c>
      <c r="AC77" s="77" t="n">
        <f aca="false">MAX(0,AC75-AC65-Settings!$D$13)</f>
        <v>20132746.9947552</v>
      </c>
      <c r="AD77" s="77" t="n">
        <f aca="false">MAX(0,AD75-AD65-Settings!$D$13)</f>
        <v>20381539.0358086</v>
      </c>
      <c r="AE77" s="77" t="n">
        <f aca="false">MAX(0,AE75-AE65-Settings!$D$13)</f>
        <v>20458416.6745789</v>
      </c>
      <c r="AF77" s="77" t="n">
        <f aca="false">MAX(0,AF75-AF65-Settings!$D$13)</f>
        <v>20391883.6604002</v>
      </c>
      <c r="AG77" s="77" t="n">
        <f aca="false">MAX(0,AG75-AG65-Settings!$D$13)</f>
        <v>20279673.4138219</v>
      </c>
      <c r="AH77" s="77" t="n">
        <f aca="false">MAX(0,AH75-AH65-Settings!$D$13)</f>
        <v>20126444.9919213</v>
      </c>
      <c r="AI77" s="77" t="n">
        <f aca="false">MAX(0,AI75-AI65-Settings!$D$13)</f>
        <v>19932034.9504259</v>
      </c>
      <c r="AJ77" s="77" t="n">
        <f aca="false">MAX(0,AJ75-AJ65-Settings!$D$13)</f>
        <v>19704871.1867548</v>
      </c>
      <c r="AK77" s="77" t="n">
        <f aca="false">MAX(0,AK75-AK65-Settings!$D$13)</f>
        <v>19458365.7973124</v>
      </c>
      <c r="AL77" s="77" t="n">
        <f aca="false">MAX(0,AL75-AL65-Settings!$D$13)</f>
        <v>19200351.0326382</v>
      </c>
      <c r="AM77" s="77" t="n">
        <f aca="false">MAX(0,AM75-AM65-Settings!$D$13)</f>
        <v>19219527.9303058</v>
      </c>
    </row>
    <row r="78" customFormat="false" ht="21" hidden="false" customHeight="true" outlineLevel="0" collapsed="false">
      <c r="A78" s="46"/>
      <c r="B78" s="46"/>
      <c r="C78" s="62" t="s">
        <v>161</v>
      </c>
      <c r="D78" s="81" t="n">
        <f aca="false">MAX(0,D77-Settings!$D$12)</f>
        <v>0</v>
      </c>
      <c r="E78" s="81" t="n">
        <f aca="false">MAX(0,E77-Settings!$D$12)</f>
        <v>0</v>
      </c>
      <c r="F78" s="81" t="n">
        <f aca="false">MAX(0,F77-Settings!$D$12)</f>
        <v>0</v>
      </c>
      <c r="G78" s="81" t="n">
        <f aca="false">MAX(0,G77-Settings!$D$12)</f>
        <v>0</v>
      </c>
      <c r="H78" s="81" t="n">
        <f aca="false">MAX(0,H77-Settings!$D$12)</f>
        <v>725964.0021</v>
      </c>
      <c r="I78" s="81" t="n">
        <f aca="false">MAX(0,I77-Settings!$D$12)</f>
        <v>1718403.36653</v>
      </c>
      <c r="J78" s="81" t="n">
        <f aca="false">MAX(0,J77-Settings!$D$12)</f>
        <v>2659949.7430261</v>
      </c>
      <c r="K78" s="81" t="n">
        <f aca="false">MAX(0,K77-Settings!$D$12)</f>
        <v>3548414.18937404</v>
      </c>
      <c r="L78" s="81" t="n">
        <f aca="false">MAX(0,L77-Settings!$D$12)</f>
        <v>4384829.14579612</v>
      </c>
      <c r="M78" s="81" t="n">
        <f aca="false">MAX(0,M77-Settings!$D$12)</f>
        <v>5171645.78366433</v>
      </c>
      <c r="N78" s="81" t="n">
        <f aca="false">MAX(0,N77-Settings!$D$12)</f>
        <v>5911800.04684707</v>
      </c>
      <c r="O78" s="81" t="n">
        <f aca="false">MAX(0,O77-Settings!$D$12)</f>
        <v>6578049.5989312</v>
      </c>
      <c r="P78" s="81" t="n">
        <f aca="false">MAX(0,P77-Settings!$D$12)</f>
        <v>7264836.80272899</v>
      </c>
      <c r="Q78" s="81" t="n">
        <f aca="false">MAX(0,Q77-Settings!$D$12)</f>
        <v>7861298.49627562</v>
      </c>
      <c r="R78" s="81" t="n">
        <f aca="false">MAX(0,R77-Settings!$D$12)</f>
        <v>8419946.40253073</v>
      </c>
      <c r="S78" s="81" t="n">
        <f aca="false">MAX(0,S77-Settings!$D$12)</f>
        <v>9212276.01731536</v>
      </c>
      <c r="T78" s="81" t="n">
        <f aca="false">MAX(0,T77-Settings!$D$12)</f>
        <v>9756499.42082905</v>
      </c>
      <c r="U78" s="81" t="n">
        <f aca="false">MAX(0,U77-Settings!$D$12)</f>
        <v>10242740.8560904</v>
      </c>
      <c r="V78" s="81" t="n">
        <f aca="false">MAX(0,V77-Settings!$D$12)</f>
        <v>10671412.8991421</v>
      </c>
      <c r="W78" s="81" t="n">
        <f aca="false">MAX(0,W77-Settings!$D$12)</f>
        <v>11046213.0970606</v>
      </c>
      <c r="X78" s="81" t="n">
        <f aca="false">MAX(0,X77-Settings!$D$12)</f>
        <v>11370597.6734377</v>
      </c>
      <c r="Y78" s="81" t="n">
        <f aca="false">MAX(0,Y77-Settings!$D$12)</f>
        <v>11910002.0089264</v>
      </c>
      <c r="Z78" s="81" t="n">
        <f aca="false">MAX(0,Z77-Settings!$D$12)</f>
        <v>12182956.5380325</v>
      </c>
      <c r="AA78" s="81" t="n">
        <f aca="false">MAX(0,AA77-Settings!$D$12)</f>
        <v>12380825.2082121</v>
      </c>
      <c r="AB78" s="81" t="n">
        <f aca="false">MAX(0,AB77-Settings!$D$12)</f>
        <v>12584185.8121601</v>
      </c>
      <c r="AC78" s="81" t="n">
        <f aca="false">MAX(0,AC77-Settings!$D$12)</f>
        <v>12632746.9947552</v>
      </c>
      <c r="AD78" s="81" t="n">
        <f aca="false">MAX(0,AD77-Settings!$D$12)</f>
        <v>12881539.0358086</v>
      </c>
      <c r="AE78" s="81" t="n">
        <f aca="false">MAX(0,AE77-Settings!$D$12)</f>
        <v>12958416.6745789</v>
      </c>
      <c r="AF78" s="81" t="n">
        <f aca="false">MAX(0,AF77-Settings!$D$12)</f>
        <v>12891883.6604002</v>
      </c>
      <c r="AG78" s="81" t="n">
        <f aca="false">MAX(0,AG77-Settings!$D$12)</f>
        <v>12779673.4138219</v>
      </c>
      <c r="AH78" s="81" t="n">
        <f aca="false">MAX(0,AH77-Settings!$D$12)</f>
        <v>12626444.9919213</v>
      </c>
      <c r="AI78" s="81" t="n">
        <f aca="false">MAX(0,AI77-Settings!$D$12)</f>
        <v>12432034.9504259</v>
      </c>
      <c r="AJ78" s="81" t="n">
        <f aca="false">MAX(0,AJ77-Settings!$D$12)</f>
        <v>12204871.1867548</v>
      </c>
      <c r="AK78" s="81" t="n">
        <f aca="false">MAX(0,AK77-Settings!$D$12)</f>
        <v>11958365.7973124</v>
      </c>
      <c r="AL78" s="81" t="n">
        <f aca="false">MAX(0,AL77-Settings!$D$12)</f>
        <v>11700351.0326382</v>
      </c>
      <c r="AM78" s="81" t="n">
        <f aca="false">MAX(0,AM77-Settings!$D$12)</f>
        <v>11719527.9303058</v>
      </c>
    </row>
    <row r="79" customFormat="false" ht="21" hidden="false" customHeight="true" outlineLevel="0" collapsed="false">
      <c r="A79" s="46"/>
      <c r="B79" s="46"/>
      <c r="C79" s="46"/>
      <c r="D79" s="66"/>
      <c r="E79" s="66"/>
      <c r="F79" s="66"/>
      <c r="G79" s="66"/>
      <c r="H79" s="66"/>
      <c r="I79" s="66"/>
      <c r="J79" s="66"/>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row>
    <row r="80" customFormat="false" ht="21" hidden="false" customHeight="true" outlineLevel="0" collapsed="false">
      <c r="A80" s="46"/>
      <c r="B80" s="46"/>
      <c r="C80" s="82" t="s">
        <v>162</v>
      </c>
      <c r="D80" s="83" t="n">
        <f aca="false">IF(COUNTIF(D59:$AM$59,"&lt;=0")=0,1,0)</f>
        <v>0</v>
      </c>
      <c r="E80" s="83" t="n">
        <f aca="false">IF(COUNTIF(E59:$AM$59,"&lt;=0")=0,1,0)</f>
        <v>0</v>
      </c>
      <c r="F80" s="83" t="n">
        <f aca="false">IF(COUNTIF(F59:$AM$59,"&lt;=0")=0,1,0)</f>
        <v>0</v>
      </c>
      <c r="G80" s="83" t="n">
        <f aca="false">IF(COUNTIF(G59:$AM$59,"&lt;=0")=0,1,0)</f>
        <v>0</v>
      </c>
      <c r="H80" s="83" t="n">
        <f aca="false">IF(COUNTIF(H59:$AM$59,"&lt;=0")=0,1,0)</f>
        <v>0</v>
      </c>
      <c r="I80" s="83" t="n">
        <f aca="false">IF(COUNTIF(I59:$AM$59,"&lt;=0")=0,1,0)</f>
        <v>0</v>
      </c>
      <c r="J80" s="83" t="n">
        <f aca="false">IF(COUNTIF(J59:$AM$59,"&lt;=0")=0,1,0)</f>
        <v>0</v>
      </c>
      <c r="K80" s="83" t="n">
        <f aca="false">IF(COUNTIF(K59:$AM$59,"&lt;=0")=0,1,0)</f>
        <v>0</v>
      </c>
      <c r="L80" s="83" t="n">
        <f aca="false">IF(COUNTIF(L59:$AM$59,"&lt;=0")=0,1,0)</f>
        <v>0</v>
      </c>
      <c r="M80" s="83" t="n">
        <f aca="false">IF(COUNTIF(M59:$AM$59,"&lt;=0")=0,1,0)</f>
        <v>0</v>
      </c>
      <c r="N80" s="83" t="n">
        <f aca="false">IF(COUNTIF(N59:$AM$59,"&lt;=0")=0,1,0)</f>
        <v>0</v>
      </c>
      <c r="O80" s="83" t="n">
        <f aca="false">IF(COUNTIF(O59:$AM$59,"&lt;=0")=0,1,0)</f>
        <v>0</v>
      </c>
      <c r="P80" s="83" t="n">
        <f aca="false">IF(COUNTIF(P59:$AM$59,"&lt;=0")=0,1,0)</f>
        <v>0</v>
      </c>
      <c r="Q80" s="83" t="n">
        <f aca="false">IF(COUNTIF(Q59:$AM$59,"&lt;=0")=0,1,0)</f>
        <v>0</v>
      </c>
      <c r="R80" s="83" t="n">
        <f aca="false">IF(COUNTIF(R59:$AM$59,"&lt;=0")=0,1,0)</f>
        <v>0</v>
      </c>
      <c r="S80" s="83" t="n">
        <f aca="false">IF(COUNTIF(S59:$AM$59,"&lt;=0")=0,1,0)</f>
        <v>0</v>
      </c>
      <c r="T80" s="83" t="n">
        <f aca="false">IF(COUNTIF(T59:$AM$59,"&lt;=0")=0,1,0)</f>
        <v>0</v>
      </c>
      <c r="U80" s="83" t="n">
        <f aca="false">IF(COUNTIF(U59:$AM$59,"&lt;=0")=0,1,0)</f>
        <v>0</v>
      </c>
      <c r="V80" s="83" t="n">
        <f aca="false">IF(COUNTIF(V59:$AM$59,"&lt;=0")=0,1,0)</f>
        <v>0</v>
      </c>
      <c r="W80" s="83" t="n">
        <f aca="false">IF(COUNTIF(W59:$AM$59,"&lt;=0")=0,1,0)</f>
        <v>0</v>
      </c>
      <c r="X80" s="83" t="n">
        <f aca="false">IF(COUNTIF(X59:$AM$59,"&lt;=0")=0,1,0)</f>
        <v>0</v>
      </c>
      <c r="Y80" s="83" t="n">
        <f aca="false">IF(COUNTIF(Y59:$AM$59,"&lt;=0")=0,1,0)</f>
        <v>0</v>
      </c>
      <c r="Z80" s="83" t="n">
        <f aca="false">IF(COUNTIF(Z59:$AM$59,"&lt;=0")=0,1,0)</f>
        <v>0</v>
      </c>
      <c r="AA80" s="83" t="n">
        <f aca="false">IF(COUNTIF(AA59:$AM$59,"&lt;=0")=0,1,0)</f>
        <v>0</v>
      </c>
      <c r="AB80" s="83" t="n">
        <f aca="false">IF(COUNTIF(AB59:$AM$59,"&lt;=0")=0,1,0)</f>
        <v>0</v>
      </c>
      <c r="AC80" s="83" t="n">
        <f aca="false">IF(COUNTIF(AC59:$AM$59,"&lt;=0")=0,1,0)</f>
        <v>0</v>
      </c>
      <c r="AD80" s="83" t="n">
        <f aca="false">IF(COUNTIF(AD59:$AM$59,"&lt;=0")=0,1,0)</f>
        <v>0</v>
      </c>
      <c r="AE80" s="83" t="n">
        <f aca="false">IF(COUNTIF(AE59:$AM$59,"&lt;=0")=0,1,0)</f>
        <v>1</v>
      </c>
      <c r="AF80" s="83" t="n">
        <f aca="false">IF(COUNTIF(AF59:$AM$59,"&lt;=0")=0,1,0)</f>
        <v>1</v>
      </c>
      <c r="AG80" s="83" t="n">
        <f aca="false">IF(COUNTIF(AG59:$AM$59,"&lt;=0")=0,1,0)</f>
        <v>1</v>
      </c>
      <c r="AH80" s="83" t="n">
        <f aca="false">IF(COUNTIF(AH59:$AM$59,"&lt;=0")=0,1,0)</f>
        <v>1</v>
      </c>
      <c r="AI80" s="83" t="n">
        <f aca="false">IF(COUNTIF(AI59:$AM$59,"&lt;=0")=0,1,0)</f>
        <v>1</v>
      </c>
      <c r="AJ80" s="83" t="n">
        <f aca="false">IF(COUNTIF(AJ59:$AM$59,"&lt;=0")=0,1,0)</f>
        <v>1</v>
      </c>
      <c r="AK80" s="83" t="n">
        <f aca="false">IF(COUNTIF(AK59:$AM$59,"&lt;=0")=0,1,0)</f>
        <v>1</v>
      </c>
      <c r="AL80" s="83" t="n">
        <f aca="false">IF(COUNTIF(AL59:$AM$59,"&lt;=0")=0,1,0)</f>
        <v>1</v>
      </c>
      <c r="AM80" s="83" t="n">
        <f aca="false">IF(COUNTIF(AM59:$AM$59,"&lt;=0")=0,1,0)</f>
        <v>1</v>
      </c>
    </row>
    <row r="81" customFormat="false" ht="21" hidden="false" customHeight="true" outlineLevel="0" collapsed="false">
      <c r="A81" s="46"/>
      <c r="B81" s="46"/>
      <c r="C81" s="82" t="s">
        <v>163</v>
      </c>
      <c r="D81" s="83" t="n">
        <f aca="false">IF(D68&lt;0,1,0)</f>
        <v>0</v>
      </c>
      <c r="E81" s="83" t="n">
        <f aca="false">IF(E68&lt;0,1,0)</f>
        <v>0</v>
      </c>
      <c r="F81" s="83" t="n">
        <f aca="false">IF(F68&lt;0,1,0)</f>
        <v>0</v>
      </c>
      <c r="G81" s="83" t="n">
        <f aca="false">IF(G68&lt;0,1,0)</f>
        <v>0</v>
      </c>
      <c r="H81" s="83" t="n">
        <f aca="false">IF(H68&lt;0,1,0)</f>
        <v>0</v>
      </c>
      <c r="I81" s="83" t="n">
        <f aca="false">IF(I68&lt;0,1,0)</f>
        <v>1</v>
      </c>
      <c r="J81" s="83" t="n">
        <f aca="false">IF(J68&lt;0,1,0)</f>
        <v>1</v>
      </c>
      <c r="K81" s="83" t="n">
        <f aca="false">IF(K68&lt;0,1,0)</f>
        <v>1</v>
      </c>
      <c r="L81" s="83" t="n">
        <f aca="false">IF(L68&lt;0,1,0)</f>
        <v>1</v>
      </c>
      <c r="M81" s="83" t="n">
        <f aca="false">IF(M68&lt;0,1,0)</f>
        <v>1</v>
      </c>
      <c r="N81" s="83" t="n">
        <f aca="false">IF(N68&lt;0,1,0)</f>
        <v>1</v>
      </c>
      <c r="O81" s="83" t="n">
        <f aca="false">IF(O68&lt;0,1,0)</f>
        <v>1</v>
      </c>
      <c r="P81" s="83" t="n">
        <f aca="false">IF(P68&lt;0,1,0)</f>
        <v>1</v>
      </c>
      <c r="Q81" s="83" t="n">
        <f aca="false">IF(Q68&lt;0,1,0)</f>
        <v>1</v>
      </c>
      <c r="R81" s="83" t="n">
        <f aca="false">IF(R68&lt;0,1,0)</f>
        <v>1</v>
      </c>
      <c r="S81" s="83" t="n">
        <f aca="false">IF(S68&lt;0,1,0)</f>
        <v>1</v>
      </c>
      <c r="T81" s="83" t="n">
        <f aca="false">IF(T68&lt;0,1,0)</f>
        <v>1</v>
      </c>
      <c r="U81" s="83" t="n">
        <f aca="false">IF(U68&lt;0,1,0)</f>
        <v>1</v>
      </c>
      <c r="V81" s="83" t="n">
        <f aca="false">IF(V68&lt;0,1,0)</f>
        <v>1</v>
      </c>
      <c r="W81" s="83" t="n">
        <f aca="false">IF(W68&lt;0,1,0)</f>
        <v>1</v>
      </c>
      <c r="X81" s="83" t="n">
        <f aca="false">IF(X68&lt;0,1,0)</f>
        <v>1</v>
      </c>
      <c r="Y81" s="83" t="n">
        <f aca="false">IF(Y68&lt;0,1,0)</f>
        <v>1</v>
      </c>
      <c r="Z81" s="83" t="n">
        <f aca="false">IF(Z68&lt;0,1,0)</f>
        <v>1</v>
      </c>
      <c r="AA81" s="83" t="n">
        <f aca="false">IF(AA68&lt;0,1,0)</f>
        <v>1</v>
      </c>
      <c r="AB81" s="83" t="n">
        <f aca="false">IF(AB68&lt;0,1,0)</f>
        <v>1</v>
      </c>
      <c r="AC81" s="83" t="n">
        <f aca="false">IF(AC68&lt;0,1,0)</f>
        <v>1</v>
      </c>
      <c r="AD81" s="83" t="n">
        <f aca="false">IF(AD68&lt;0,1,0)</f>
        <v>1</v>
      </c>
      <c r="AE81" s="83" t="n">
        <f aca="false">IF(AE68&lt;0,1,0)</f>
        <v>1</v>
      </c>
      <c r="AF81" s="83" t="n">
        <f aca="false">IF(AF68&lt;0,1,0)</f>
        <v>1</v>
      </c>
      <c r="AG81" s="83" t="n">
        <f aca="false">IF(AG68&lt;0,1,0)</f>
        <v>1</v>
      </c>
      <c r="AH81" s="83" t="n">
        <f aca="false">IF(AH68&lt;0,1,0)</f>
        <v>1</v>
      </c>
      <c r="AI81" s="83" t="n">
        <f aca="false">IF(AI68&lt;0,1,0)</f>
        <v>1</v>
      </c>
      <c r="AJ81" s="83" t="n">
        <f aca="false">IF(AJ68&lt;0,1,0)</f>
        <v>1</v>
      </c>
      <c r="AK81" s="83" t="n">
        <f aca="false">IF(AK68&lt;0,1,0)</f>
        <v>1</v>
      </c>
      <c r="AL81" s="83" t="n">
        <f aca="false">IF(AL68&lt;0,1,0)</f>
        <v>1</v>
      </c>
      <c r="AM81" s="83" t="n">
        <f aca="false">IF(AM68&lt;0,1,0)</f>
        <v>1</v>
      </c>
    </row>
    <row r="82" customFormat="false" ht="21" hidden="false" customHeight="true" outlineLevel="0" collapsed="false">
      <c r="A82" s="46"/>
      <c r="B82" s="46"/>
      <c r="C82" s="82" t="s">
        <v>164</v>
      </c>
      <c r="D82" s="83" t="n">
        <f aca="false">IF(-D65&gt;Settings!$D$12,1,0)</f>
        <v>0</v>
      </c>
      <c r="E82" s="83" t="n">
        <f aca="false">IF(-E65&gt;Settings!$D$12,1,0)</f>
        <v>0</v>
      </c>
      <c r="F82" s="83" t="n">
        <f aca="false">IF(-F65&gt;Settings!$D$12,1,0)</f>
        <v>0</v>
      </c>
      <c r="G82" s="83" t="n">
        <f aca="false">IF(-G65&gt;Settings!$D$12,1,0)</f>
        <v>0</v>
      </c>
      <c r="H82" s="83" t="n">
        <f aca="false">IF(-H65&gt;Settings!$D$12,1,0)</f>
        <v>0</v>
      </c>
      <c r="I82" s="83" t="n">
        <f aca="false">IF(-I65&gt;Settings!$D$12,1,0)</f>
        <v>1</v>
      </c>
      <c r="J82" s="83" t="n">
        <f aca="false">IF(-J65&gt;Settings!$D$12,1,0)</f>
        <v>1</v>
      </c>
      <c r="K82" s="83" t="n">
        <f aca="false">IF(-K65&gt;Settings!$D$12,1,0)</f>
        <v>1</v>
      </c>
      <c r="L82" s="83" t="n">
        <f aca="false">IF(-L65&gt;Settings!$D$12,1,0)</f>
        <v>1</v>
      </c>
      <c r="M82" s="83" t="n">
        <f aca="false">IF(-M65&gt;Settings!$D$12,1,0)</f>
        <v>1</v>
      </c>
      <c r="N82" s="83" t="n">
        <f aca="false">IF(-N65&gt;Settings!$D$12,1,0)</f>
        <v>1</v>
      </c>
      <c r="O82" s="83" t="n">
        <f aca="false">IF(-O65&gt;Settings!$D$12,1,0)</f>
        <v>1</v>
      </c>
      <c r="P82" s="83" t="n">
        <f aca="false">IF(-P65&gt;Settings!$D$12,1,0)</f>
        <v>1</v>
      </c>
      <c r="Q82" s="83" t="n">
        <f aca="false">IF(-Q65&gt;Settings!$D$12,1,0)</f>
        <v>1</v>
      </c>
      <c r="R82" s="83" t="n">
        <f aca="false">IF(-R65&gt;Settings!$D$12,1,0)</f>
        <v>1</v>
      </c>
      <c r="S82" s="83" t="n">
        <f aca="false">IF(-S65&gt;Settings!$D$12,1,0)</f>
        <v>1</v>
      </c>
      <c r="T82" s="83" t="n">
        <f aca="false">IF(-T65&gt;Settings!$D$12,1,0)</f>
        <v>1</v>
      </c>
      <c r="U82" s="83" t="n">
        <f aca="false">IF(-U65&gt;Settings!$D$12,1,0)</f>
        <v>1</v>
      </c>
      <c r="V82" s="83" t="n">
        <f aca="false">IF(-V65&gt;Settings!$D$12,1,0)</f>
        <v>1</v>
      </c>
      <c r="W82" s="83" t="n">
        <f aca="false">IF(-W65&gt;Settings!$D$12,1,0)</f>
        <v>1</v>
      </c>
      <c r="X82" s="83" t="n">
        <f aca="false">IF(-X65&gt;Settings!$D$12,1,0)</f>
        <v>1</v>
      </c>
      <c r="Y82" s="83" t="n">
        <f aca="false">IF(-Y65&gt;Settings!$D$12,1,0)</f>
        <v>1</v>
      </c>
      <c r="Z82" s="83" t="n">
        <f aca="false">IF(-Z65&gt;Settings!$D$12,1,0)</f>
        <v>1</v>
      </c>
      <c r="AA82" s="83" t="n">
        <f aca="false">IF(-AA65&gt;Settings!$D$12,1,0)</f>
        <v>1</v>
      </c>
      <c r="AB82" s="83" t="n">
        <f aca="false">IF(-AB65&gt;Settings!$D$12,1,0)</f>
        <v>1</v>
      </c>
      <c r="AC82" s="83" t="n">
        <f aca="false">IF(-AC65&gt;Settings!$D$12,1,0)</f>
        <v>1</v>
      </c>
      <c r="AD82" s="83" t="n">
        <f aca="false">IF(-AD65&gt;Settings!$D$12,1,0)</f>
        <v>1</v>
      </c>
      <c r="AE82" s="83" t="n">
        <f aca="false">IF(-AE65&gt;Settings!$D$12,1,0)</f>
        <v>1</v>
      </c>
      <c r="AF82" s="83" t="n">
        <f aca="false">IF(-AF65&gt;Settings!$D$12,1,0)</f>
        <v>1</v>
      </c>
      <c r="AG82" s="83" t="n">
        <f aca="false">IF(-AG65&gt;Settings!$D$12,1,0)</f>
        <v>1</v>
      </c>
      <c r="AH82" s="83" t="n">
        <f aca="false">IF(-AH65&gt;Settings!$D$12,1,0)</f>
        <v>1</v>
      </c>
      <c r="AI82" s="83" t="n">
        <f aca="false">IF(-AI65&gt;Settings!$D$12,1,0)</f>
        <v>1</v>
      </c>
      <c r="AJ82" s="83" t="n">
        <f aca="false">IF(-AJ65&gt;Settings!$D$12,1,0)</f>
        <v>1</v>
      </c>
      <c r="AK82" s="83" t="n">
        <f aca="false">IF(-AK65&gt;Settings!$D$12,1,0)</f>
        <v>1</v>
      </c>
      <c r="AL82" s="83" t="n">
        <f aca="false">IF(-AL65&gt;Settings!$D$12,1,0)</f>
        <v>1</v>
      </c>
      <c r="AM82" s="83" t="n">
        <f aca="false">IF(-AM65&gt;Settings!$D$12,1,0)</f>
        <v>1</v>
      </c>
    </row>
    <row r="83" customFormat="false" ht="21" hidden="false" customHeight="true" outlineLevel="0" collapsed="false">
      <c r="A83" s="46"/>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row>
    <row r="84" customFormat="false" ht="21" hidden="false" customHeight="true" outlineLevel="0" collapsed="false">
      <c r="A84" s="46"/>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row>
    <row r="85" customFormat="false" ht="21" hidden="false" customHeight="true" outlineLevel="0" collapsed="false">
      <c r="A85" s="46"/>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row>
    <row r="86" customFormat="false" ht="21" hidden="false" customHeight="true" outlineLevel="0" collapsed="false">
      <c r="A86" s="46"/>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row>
    <row r="87" customFormat="false" ht="21" hidden="false" customHeight="true" outlineLevel="0" collapsed="false">
      <c r="A87" s="46"/>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row>
    <row r="88" customFormat="false" ht="21" hidden="false" customHeight="true" outlineLevel="0" collapsed="false">
      <c r="A88" s="46"/>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row>
    <row r="89" customFormat="false" ht="21" hidden="false" customHeight="true" outlineLevel="0" collapsed="false">
      <c r="A89" s="46"/>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row>
    <row r="90" customFormat="false" ht="21" hidden="false" customHeight="true" outlineLevel="0" collapsed="false">
      <c r="A90" s="46"/>
      <c r="B90" s="46"/>
      <c r="C90" s="46"/>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row>
    <row r="91" customFormat="false" ht="21" hidden="false" customHeight="true" outlineLevel="0" collapsed="false">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row>
    <row r="92" customFormat="false" ht="21" hidden="false" customHeight="true" outlineLevel="0" collapsed="false">
      <c r="A92" s="46"/>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row>
    <row r="93" customFormat="false" ht="21" hidden="false" customHeight="true" outlineLevel="0" collapsed="false">
      <c r="A93" s="46"/>
      <c r="B93" s="46"/>
      <c r="C93" s="46"/>
      <c r="D93" s="46"/>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row>
    <row r="94" customFormat="false" ht="21" hidden="false" customHeight="true" outlineLevel="0" collapsed="false">
      <c r="A94" s="46"/>
      <c r="B94" s="46"/>
      <c r="C94" s="46"/>
      <c r="D94" s="46"/>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row>
    <row r="95" customFormat="false" ht="21" hidden="false" customHeight="true" outlineLevel="0" collapsed="false">
      <c r="A95" s="46"/>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row>
    <row r="96" customFormat="false" ht="21" hidden="false" customHeight="true" outlineLevel="0" collapsed="false">
      <c r="A96" s="46"/>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row>
    <row r="97" customFormat="false" ht="21" hidden="false" customHeight="true" outlineLevel="0" collapsed="false">
      <c r="A97" s="46"/>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row>
    <row r="98" customFormat="false" ht="21" hidden="false" customHeight="true" outlineLevel="0" collapsed="false">
      <c r="A98" s="46"/>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row>
    <row r="99" customFormat="false" ht="21" hidden="false" customHeight="true" outlineLevel="0" collapsed="false">
      <c r="A99" s="46"/>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row>
    <row r="100" customFormat="false" ht="21" hidden="false" customHeight="true" outlineLevel="0" collapsed="false">
      <c r="A100" s="46"/>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6C7D2"/>
    <pageSetUpPr fitToPage="false"/>
  </sheetPr>
  <dimension ref="A1:L100"/>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45" width="2.5"/>
    <col collapsed="false" customWidth="true" hidden="false" outlineLevel="0" max="3" min="3" style="45" width="14"/>
    <col collapsed="false" customWidth="true" hidden="false" outlineLevel="0" max="12" min="4" style="45" width="22"/>
  </cols>
  <sheetData>
    <row r="1" customFormat="false" ht="21" hidden="false" customHeight="true" outlineLevel="0" collapsed="false">
      <c r="A1" s="46"/>
      <c r="B1" s="46"/>
      <c r="C1" s="46"/>
      <c r="D1" s="46"/>
      <c r="E1" s="46"/>
      <c r="F1" s="46"/>
      <c r="G1" s="46"/>
      <c r="H1" s="46"/>
      <c r="I1" s="46"/>
      <c r="J1" s="46"/>
      <c r="K1" s="46"/>
      <c r="L1" s="46"/>
    </row>
    <row r="2" customFormat="false" ht="21" hidden="false" customHeight="true" outlineLevel="0" collapsed="false">
      <c r="A2" s="46"/>
      <c r="B2" s="46"/>
      <c r="C2" s="47" t="s">
        <v>165</v>
      </c>
      <c r="D2" s="47"/>
      <c r="E2" s="47"/>
      <c r="F2" s="47"/>
      <c r="G2" s="47"/>
      <c r="H2" s="47"/>
      <c r="I2" s="47"/>
      <c r="J2" s="47"/>
      <c r="K2" s="47"/>
      <c r="L2" s="47"/>
    </row>
    <row r="3" customFormat="false" ht="21" hidden="false" customHeight="true" outlineLevel="0" collapsed="false">
      <c r="A3" s="46"/>
      <c r="B3" s="46"/>
      <c r="C3" s="48" t="s">
        <v>166</v>
      </c>
      <c r="D3" s="49"/>
      <c r="E3" s="49"/>
      <c r="F3" s="49"/>
      <c r="G3" s="49"/>
      <c r="H3" s="49"/>
      <c r="I3" s="49"/>
      <c r="J3" s="49"/>
      <c r="K3" s="49"/>
      <c r="L3" s="49"/>
    </row>
    <row r="4" customFormat="false" ht="21" hidden="false" customHeight="true" outlineLevel="0" collapsed="false">
      <c r="A4" s="46"/>
      <c r="B4" s="46"/>
      <c r="C4" s="46" t="s">
        <v>92</v>
      </c>
      <c r="D4" s="50" t="str">
        <f aca="false">Settings!D5</f>
        <v>Main plan</v>
      </c>
      <c r="E4" s="50"/>
      <c r="F4" s="50"/>
      <c r="G4" s="50"/>
      <c r="H4" s="50"/>
      <c r="I4" s="46"/>
      <c r="J4" s="46"/>
      <c r="K4" s="46"/>
      <c r="L4" s="46"/>
    </row>
    <row r="5" customFormat="false" ht="21" hidden="false" customHeight="true" outlineLevel="0" collapsed="false">
      <c r="A5" s="46"/>
      <c r="B5" s="46"/>
      <c r="C5" s="46"/>
      <c r="D5" s="46"/>
      <c r="E5" s="46"/>
      <c r="F5" s="46"/>
      <c r="G5" s="46"/>
      <c r="H5" s="46"/>
      <c r="I5" s="46"/>
      <c r="J5" s="46"/>
      <c r="K5" s="46"/>
      <c r="L5" s="46"/>
    </row>
    <row r="6" customFormat="false" ht="30" hidden="false" customHeight="true" outlineLevel="0" collapsed="false">
      <c r="A6" s="46"/>
      <c r="B6" s="46"/>
      <c r="C6" s="84" t="s">
        <v>132</v>
      </c>
      <c r="D6" s="84" t="s">
        <v>167</v>
      </c>
      <c r="E6" s="84" t="s">
        <v>168</v>
      </c>
      <c r="F6" s="84" t="s">
        <v>169</v>
      </c>
      <c r="G6" s="84" t="s">
        <v>170</v>
      </c>
      <c r="H6" s="84" t="s">
        <v>171</v>
      </c>
      <c r="I6" s="84" t="s">
        <v>172</v>
      </c>
      <c r="J6" s="52"/>
      <c r="K6" s="52"/>
      <c r="L6" s="52"/>
    </row>
    <row r="7" customFormat="false" ht="21" hidden="false" customHeight="true" outlineLevel="0" collapsed="false">
      <c r="A7" s="46"/>
      <c r="B7" s="46"/>
      <c r="C7" s="73" t="n">
        <f aca="false">'Month by Month'!D7</f>
        <v>46327</v>
      </c>
      <c r="D7" s="77" t="n">
        <f aca="false">'Month by Month'!D45</f>
        <v>459900</v>
      </c>
      <c r="E7" s="77" t="n">
        <f aca="false">'Month by Month'!D46</f>
        <v>81158.8235</v>
      </c>
      <c r="F7" s="77" t="n">
        <f aca="false">'Month by Month'!D47</f>
        <v>541058.8235</v>
      </c>
      <c r="G7" s="75" t="n">
        <f aca="false">'Plan Drivers'!D255</f>
        <v>0</v>
      </c>
      <c r="H7" s="75" t="n">
        <f aca="false">'Plan Drivers'!D268</f>
        <v>0</v>
      </c>
      <c r="I7" s="75" t="n">
        <f aca="false">'Plan Drivers'!D281</f>
        <v>0</v>
      </c>
      <c r="J7" s="46"/>
      <c r="K7" s="46"/>
      <c r="L7" s="46"/>
    </row>
    <row r="8" customFormat="false" ht="21" hidden="false" customHeight="true" outlineLevel="0" collapsed="false">
      <c r="A8" s="46"/>
      <c r="B8" s="46"/>
      <c r="C8" s="73" t="n">
        <f aca="false">'Month by Month'!E7</f>
        <v>46357</v>
      </c>
      <c r="D8" s="77" t="n">
        <f aca="false">'Month by Month'!E45</f>
        <v>361350</v>
      </c>
      <c r="E8" s="77" t="n">
        <f aca="false">'Month by Month'!E46</f>
        <v>63767.6471</v>
      </c>
      <c r="F8" s="77" t="n">
        <f aca="false">'Month by Month'!E47</f>
        <v>425117.6471</v>
      </c>
      <c r="G8" s="75" t="n">
        <f aca="false">'Plan Drivers'!E255</f>
        <v>0</v>
      </c>
      <c r="H8" s="75" t="n">
        <f aca="false">'Plan Drivers'!E268</f>
        <v>0</v>
      </c>
      <c r="I8" s="75" t="n">
        <f aca="false">'Plan Drivers'!E281</f>
        <v>0</v>
      </c>
      <c r="J8" s="46"/>
      <c r="K8" s="46"/>
      <c r="L8" s="46"/>
    </row>
    <row r="9" customFormat="false" ht="21" hidden="false" customHeight="true" outlineLevel="0" collapsed="false">
      <c r="A9" s="46"/>
      <c r="B9" s="46"/>
      <c r="C9" s="73" t="n">
        <f aca="false">'Month by Month'!F7</f>
        <v>46388</v>
      </c>
      <c r="D9" s="77" t="n">
        <f aca="false">'Month by Month'!F45</f>
        <v>80000</v>
      </c>
      <c r="E9" s="77" t="n">
        <f aca="false">'Month by Month'!F46</f>
        <v>200000</v>
      </c>
      <c r="F9" s="77" t="n">
        <f aca="false">'Month by Month'!F47</f>
        <v>280000</v>
      </c>
      <c r="G9" s="75" t="n">
        <f aca="false">'Plan Drivers'!F255</f>
        <v>0</v>
      </c>
      <c r="H9" s="75" t="n">
        <f aca="false">'Plan Drivers'!F268</f>
        <v>0</v>
      </c>
      <c r="I9" s="75" t="n">
        <f aca="false">'Plan Drivers'!F281</f>
        <v>0</v>
      </c>
      <c r="J9" s="46"/>
      <c r="K9" s="46"/>
      <c r="L9" s="46"/>
    </row>
    <row r="10" customFormat="false" ht="21" hidden="false" customHeight="true" outlineLevel="0" collapsed="false">
      <c r="A10" s="46"/>
      <c r="B10" s="46"/>
      <c r="C10" s="73" t="n">
        <f aca="false">'Month by Month'!G7</f>
        <v>46419</v>
      </c>
      <c r="D10" s="77" t="n">
        <f aca="false">'Month by Month'!G45</f>
        <v>80000</v>
      </c>
      <c r="E10" s="77" t="n">
        <f aca="false">'Month by Month'!G46</f>
        <v>200000</v>
      </c>
      <c r="F10" s="77" t="n">
        <f aca="false">'Month by Month'!G47</f>
        <v>280000</v>
      </c>
      <c r="G10" s="75" t="n">
        <f aca="false">'Plan Drivers'!G255</f>
        <v>438.875</v>
      </c>
      <c r="H10" s="75" t="n">
        <f aca="false">'Plan Drivers'!G268</f>
        <v>16</v>
      </c>
      <c r="I10" s="75" t="n">
        <f aca="false">'Plan Drivers'!G281</f>
        <v>0</v>
      </c>
      <c r="J10" s="46"/>
      <c r="K10" s="46"/>
      <c r="L10" s="46"/>
    </row>
    <row r="11" customFormat="false" ht="21" hidden="false" customHeight="true" outlineLevel="0" collapsed="false">
      <c r="A11" s="46"/>
      <c r="B11" s="46"/>
      <c r="C11" s="73" t="n">
        <f aca="false">'Month by Month'!H7</f>
        <v>46447</v>
      </c>
      <c r="D11" s="77" t="n">
        <f aca="false">'Month by Month'!H45</f>
        <v>80000</v>
      </c>
      <c r="E11" s="77" t="n">
        <f aca="false">'Month by Month'!H46</f>
        <v>200000</v>
      </c>
      <c r="F11" s="77" t="n">
        <f aca="false">'Month by Month'!H47</f>
        <v>280000</v>
      </c>
      <c r="G11" s="75" t="n">
        <f aca="false">'Plan Drivers'!H255</f>
        <v>943.4599</v>
      </c>
      <c r="H11" s="75" t="n">
        <f aca="false">'Plan Drivers'!H268</f>
        <v>16</v>
      </c>
      <c r="I11" s="75" t="n">
        <f aca="false">'Plan Drivers'!H281</f>
        <v>0</v>
      </c>
      <c r="J11" s="46"/>
      <c r="K11" s="46"/>
      <c r="L11" s="46"/>
    </row>
    <row r="12" customFormat="false" ht="21" hidden="false" customHeight="true" outlineLevel="0" collapsed="false">
      <c r="A12" s="46"/>
      <c r="B12" s="46"/>
      <c r="C12" s="73" t="n">
        <f aca="false">'Month by Month'!I7</f>
        <v>46478</v>
      </c>
      <c r="D12" s="77" t="n">
        <f aca="false">'Month by Month'!I45</f>
        <v>80000</v>
      </c>
      <c r="E12" s="77" t="n">
        <f aca="false">'Month by Month'!I46</f>
        <v>150000</v>
      </c>
      <c r="F12" s="77" t="n">
        <f aca="false">'Month by Month'!I47</f>
        <v>230000</v>
      </c>
      <c r="G12" s="75" t="n">
        <f aca="false">'Plan Drivers'!I255</f>
        <v>1511.7834</v>
      </c>
      <c r="H12" s="75" t="n">
        <f aca="false">'Plan Drivers'!I268</f>
        <v>16</v>
      </c>
      <c r="I12" s="75" t="n">
        <f aca="false">'Plan Drivers'!I281</f>
        <v>0</v>
      </c>
      <c r="J12" s="46"/>
      <c r="K12" s="46"/>
      <c r="L12" s="46"/>
    </row>
    <row r="13" customFormat="false" ht="21" hidden="false" customHeight="true" outlineLevel="0" collapsed="false">
      <c r="A13" s="46"/>
      <c r="B13" s="46"/>
      <c r="C13" s="73" t="n">
        <f aca="false">'Month by Month'!J7</f>
        <v>46508</v>
      </c>
      <c r="D13" s="77" t="n">
        <f aca="false">'Month by Month'!J45</f>
        <v>80000</v>
      </c>
      <c r="E13" s="77" t="n">
        <f aca="false">'Month by Month'!J46</f>
        <v>150000</v>
      </c>
      <c r="F13" s="77" t="n">
        <f aca="false">'Month by Month'!J47</f>
        <v>230000</v>
      </c>
      <c r="G13" s="75" t="n">
        <f aca="false">'Plan Drivers'!J255</f>
        <v>2141.9266</v>
      </c>
      <c r="H13" s="75" t="n">
        <f aca="false">'Plan Drivers'!J268</f>
        <v>16</v>
      </c>
      <c r="I13" s="75" t="n">
        <f aca="false">'Plan Drivers'!J281</f>
        <v>4</v>
      </c>
      <c r="J13" s="46"/>
      <c r="K13" s="46"/>
      <c r="L13" s="46"/>
    </row>
    <row r="14" customFormat="false" ht="21" hidden="false" customHeight="true" outlineLevel="0" collapsed="false">
      <c r="A14" s="46"/>
      <c r="B14" s="46"/>
      <c r="C14" s="73" t="n">
        <f aca="false">'Month by Month'!K7</f>
        <v>46539</v>
      </c>
      <c r="D14" s="77" t="n">
        <f aca="false">'Month by Month'!K45</f>
        <v>80000</v>
      </c>
      <c r="E14" s="77" t="n">
        <f aca="false">'Month by Month'!K46</f>
        <v>150000</v>
      </c>
      <c r="F14" s="77" t="n">
        <f aca="false">'Month by Month'!K47</f>
        <v>230000</v>
      </c>
      <c r="G14" s="75" t="n">
        <f aca="false">'Plan Drivers'!K255</f>
        <v>2832.0222</v>
      </c>
      <c r="H14" s="75" t="n">
        <f aca="false">'Plan Drivers'!K268</f>
        <v>16</v>
      </c>
      <c r="I14" s="75" t="n">
        <f aca="false">'Plan Drivers'!K281</f>
        <v>4</v>
      </c>
      <c r="J14" s="46"/>
      <c r="K14" s="46"/>
      <c r="L14" s="46"/>
    </row>
    <row r="15" customFormat="false" ht="21" hidden="false" customHeight="true" outlineLevel="0" collapsed="false">
      <c r="A15" s="46"/>
      <c r="B15" s="46"/>
      <c r="C15" s="73" t="n">
        <f aca="false">'Month by Month'!L7</f>
        <v>46569</v>
      </c>
      <c r="D15" s="77" t="n">
        <f aca="false">'Month by Month'!L45</f>
        <v>80000</v>
      </c>
      <c r="E15" s="77" t="n">
        <f aca="false">'Month by Month'!L46</f>
        <v>150000</v>
      </c>
      <c r="F15" s="77" t="n">
        <f aca="false">'Month by Month'!L47</f>
        <v>230000</v>
      </c>
      <c r="G15" s="75" t="n">
        <f aca="false">'Plan Drivers'!L255</f>
        <v>3580.2526</v>
      </c>
      <c r="H15" s="75" t="n">
        <f aca="false">'Plan Drivers'!L268</f>
        <v>16</v>
      </c>
      <c r="I15" s="75" t="n">
        <f aca="false">'Plan Drivers'!L281</f>
        <v>4</v>
      </c>
      <c r="J15" s="46"/>
      <c r="K15" s="46"/>
      <c r="L15" s="46"/>
    </row>
    <row r="16" customFormat="false" ht="21" hidden="false" customHeight="true" outlineLevel="0" collapsed="false">
      <c r="A16" s="46"/>
      <c r="B16" s="46"/>
      <c r="C16" s="73" t="n">
        <f aca="false">'Month by Month'!M7</f>
        <v>46600</v>
      </c>
      <c r="D16" s="77" t="n">
        <f aca="false">'Month by Month'!M45</f>
        <v>80000</v>
      </c>
      <c r="E16" s="77" t="n">
        <f aca="false">'Month by Month'!M46</f>
        <v>150000</v>
      </c>
      <c r="F16" s="77" t="n">
        <f aca="false">'Month by Month'!M47</f>
        <v>230000</v>
      </c>
      <c r="G16" s="75" t="n">
        <f aca="false">'Plan Drivers'!M255</f>
        <v>3758.4421</v>
      </c>
      <c r="H16" s="75" t="n">
        <f aca="false">'Plan Drivers'!M268</f>
        <v>16</v>
      </c>
      <c r="I16" s="75" t="n">
        <f aca="false">'Plan Drivers'!M281</f>
        <v>4</v>
      </c>
      <c r="J16" s="46"/>
      <c r="K16" s="46"/>
      <c r="L16" s="46"/>
    </row>
    <row r="17" customFormat="false" ht="21" hidden="false" customHeight="true" outlineLevel="0" collapsed="false">
      <c r="A17" s="46"/>
      <c r="B17" s="46"/>
      <c r="C17" s="73" t="n">
        <f aca="false">'Month by Month'!N7</f>
        <v>46631</v>
      </c>
      <c r="D17" s="77" t="n">
        <f aca="false">'Month by Month'!N45</f>
        <v>80000</v>
      </c>
      <c r="E17" s="77" t="n">
        <f aca="false">'Month by Month'!N46</f>
        <v>150000</v>
      </c>
      <c r="F17" s="77" t="n">
        <f aca="false">'Month by Month'!N47</f>
        <v>230000</v>
      </c>
      <c r="G17" s="75" t="n">
        <f aca="false">'Plan Drivers'!N255</f>
        <v>3933.0678</v>
      </c>
      <c r="H17" s="75" t="n">
        <f aca="false">'Plan Drivers'!N268</f>
        <v>16</v>
      </c>
      <c r="I17" s="75" t="n">
        <f aca="false">'Plan Drivers'!N281</f>
        <v>4</v>
      </c>
      <c r="J17" s="46"/>
      <c r="K17" s="46"/>
      <c r="L17" s="46"/>
    </row>
    <row r="18" customFormat="false" ht="21" hidden="false" customHeight="true" outlineLevel="0" collapsed="false">
      <c r="A18" s="46"/>
      <c r="B18" s="46"/>
      <c r="C18" s="73" t="n">
        <f aca="false">'Month by Month'!O7</f>
        <v>46661</v>
      </c>
      <c r="D18" s="77" t="n">
        <f aca="false">'Month by Month'!O45</f>
        <v>80000</v>
      </c>
      <c r="E18" s="77" t="n">
        <f aca="false">'Month by Month'!O46</f>
        <v>120000</v>
      </c>
      <c r="F18" s="77" t="n">
        <f aca="false">'Month by Month'!O47</f>
        <v>200000</v>
      </c>
      <c r="G18" s="75" t="n">
        <f aca="false">'Plan Drivers'!O255</f>
        <v>4104.2009</v>
      </c>
      <c r="H18" s="75" t="n">
        <f aca="false">'Plan Drivers'!O268</f>
        <v>16</v>
      </c>
      <c r="I18" s="75" t="n">
        <f aca="false">'Plan Drivers'!O281</f>
        <v>4</v>
      </c>
      <c r="J18" s="46"/>
      <c r="K18" s="46"/>
      <c r="L18" s="46"/>
    </row>
    <row r="19" customFormat="false" ht="21" hidden="false" customHeight="true" outlineLevel="0" collapsed="false">
      <c r="A19" s="46"/>
      <c r="B19" s="46"/>
      <c r="C19" s="73" t="n">
        <f aca="false">'Month by Month'!P7</f>
        <v>46692</v>
      </c>
      <c r="D19" s="77" t="n">
        <f aca="false">'Month by Month'!P45</f>
        <v>80000</v>
      </c>
      <c r="E19" s="77" t="n">
        <f aca="false">'Month by Month'!P46</f>
        <v>120000</v>
      </c>
      <c r="F19" s="77" t="n">
        <f aca="false">'Month by Month'!P47</f>
        <v>200000</v>
      </c>
      <c r="G19" s="75" t="n">
        <f aca="false">'Plan Drivers'!P255</f>
        <v>4271.9114</v>
      </c>
      <c r="H19" s="75" t="n">
        <f aca="false">'Plan Drivers'!P268</f>
        <v>16</v>
      </c>
      <c r="I19" s="75" t="n">
        <f aca="false">'Plan Drivers'!P281</f>
        <v>4</v>
      </c>
      <c r="J19" s="46"/>
      <c r="K19" s="46"/>
      <c r="L19" s="46"/>
    </row>
    <row r="20" customFormat="false" ht="21" hidden="false" customHeight="true" outlineLevel="0" collapsed="false">
      <c r="A20" s="46"/>
      <c r="B20" s="46"/>
      <c r="C20" s="73" t="n">
        <f aca="false">'Month by Month'!Q7</f>
        <v>46722</v>
      </c>
      <c r="D20" s="77" t="n">
        <f aca="false">'Month by Month'!Q45</f>
        <v>80000</v>
      </c>
      <c r="E20" s="77" t="n">
        <f aca="false">'Month by Month'!Q46</f>
        <v>120000</v>
      </c>
      <c r="F20" s="77" t="n">
        <f aca="false">'Month by Month'!Q47</f>
        <v>200000</v>
      </c>
      <c r="G20" s="75" t="n">
        <f aca="false">'Plan Drivers'!Q255</f>
        <v>4436.2677</v>
      </c>
      <c r="H20" s="75" t="n">
        <f aca="false">'Plan Drivers'!Q268</f>
        <v>16</v>
      </c>
      <c r="I20" s="75" t="n">
        <f aca="false">'Plan Drivers'!Q281</f>
        <v>4</v>
      </c>
      <c r="J20" s="46"/>
      <c r="K20" s="46"/>
      <c r="L20" s="46"/>
    </row>
    <row r="21" customFormat="false" ht="21" hidden="false" customHeight="true" outlineLevel="0" collapsed="false">
      <c r="A21" s="46"/>
      <c r="B21" s="46"/>
      <c r="C21" s="73" t="n">
        <f aca="false">'Month by Month'!R7</f>
        <v>46753</v>
      </c>
      <c r="D21" s="77" t="n">
        <f aca="false">'Month by Month'!R45</f>
        <v>80000</v>
      </c>
      <c r="E21" s="77" t="n">
        <f aca="false">'Month by Month'!R46</f>
        <v>120000</v>
      </c>
      <c r="F21" s="77" t="n">
        <f aca="false">'Month by Month'!R47</f>
        <v>200000</v>
      </c>
      <c r="G21" s="75" t="n">
        <f aca="false">'Plan Drivers'!R255</f>
        <v>4597.3369</v>
      </c>
      <c r="H21" s="75" t="n">
        <f aca="false">'Plan Drivers'!R268</f>
        <v>16</v>
      </c>
      <c r="I21" s="75" t="n">
        <f aca="false">'Plan Drivers'!R281</f>
        <v>4</v>
      </c>
      <c r="J21" s="46"/>
      <c r="K21" s="46"/>
      <c r="L21" s="46"/>
    </row>
    <row r="22" customFormat="false" ht="21" hidden="false" customHeight="true" outlineLevel="0" collapsed="false">
      <c r="A22" s="46"/>
      <c r="B22" s="46"/>
      <c r="C22" s="73" t="n">
        <f aca="false">'Month by Month'!S7</f>
        <v>46784</v>
      </c>
      <c r="D22" s="77" t="n">
        <f aca="false">'Month by Month'!S45</f>
        <v>80000</v>
      </c>
      <c r="E22" s="77" t="n">
        <f aca="false">'Month by Month'!S46</f>
        <v>120000</v>
      </c>
      <c r="F22" s="77" t="n">
        <f aca="false">'Month by Month'!S47</f>
        <v>200000</v>
      </c>
      <c r="G22" s="75" t="n">
        <f aca="false">'Plan Drivers'!S255</f>
        <v>4755.1847</v>
      </c>
      <c r="H22" s="75" t="n">
        <f aca="false">'Plan Drivers'!S268</f>
        <v>32</v>
      </c>
      <c r="I22" s="75" t="n">
        <f aca="false">'Plan Drivers'!S281</f>
        <v>8</v>
      </c>
      <c r="J22" s="46"/>
      <c r="K22" s="46"/>
      <c r="L22" s="46"/>
    </row>
    <row r="23" customFormat="false" ht="21" hidden="false" customHeight="true" outlineLevel="0" collapsed="false">
      <c r="A23" s="46"/>
      <c r="B23" s="46"/>
      <c r="C23" s="73" t="n">
        <f aca="false">'Month by Month'!T7</f>
        <v>46813</v>
      </c>
      <c r="D23" s="77" t="n">
        <f aca="false">'Month by Month'!T45</f>
        <v>80000</v>
      </c>
      <c r="E23" s="77" t="n">
        <f aca="false">'Month by Month'!T46</f>
        <v>120000</v>
      </c>
      <c r="F23" s="77" t="n">
        <f aca="false">'Month by Month'!T47</f>
        <v>200000</v>
      </c>
      <c r="G23" s="75" t="n">
        <f aca="false">'Plan Drivers'!T255</f>
        <v>4909.8755</v>
      </c>
      <c r="H23" s="75" t="n">
        <f aca="false">'Plan Drivers'!T268</f>
        <v>32</v>
      </c>
      <c r="I23" s="75" t="n">
        <f aca="false">'Plan Drivers'!T281</f>
        <v>8</v>
      </c>
      <c r="J23" s="46"/>
      <c r="K23" s="46"/>
      <c r="L23" s="46"/>
    </row>
    <row r="24" customFormat="false" ht="21" hidden="false" customHeight="true" outlineLevel="0" collapsed="false">
      <c r="A24" s="46"/>
      <c r="B24" s="46"/>
      <c r="C24" s="73" t="n">
        <f aca="false">'Month by Month'!U7</f>
        <v>46844</v>
      </c>
      <c r="D24" s="77" t="n">
        <f aca="false">'Month by Month'!U45</f>
        <v>80000</v>
      </c>
      <c r="E24" s="77" t="n">
        <f aca="false">'Month by Month'!U46</f>
        <v>120000</v>
      </c>
      <c r="F24" s="77" t="n">
        <f aca="false">'Month by Month'!U47</f>
        <v>200000</v>
      </c>
      <c r="G24" s="75" t="n">
        <f aca="false">'Plan Drivers'!U255</f>
        <v>5061.4725</v>
      </c>
      <c r="H24" s="75" t="n">
        <f aca="false">'Plan Drivers'!U268</f>
        <v>32</v>
      </c>
      <c r="I24" s="75" t="n">
        <f aca="false">'Plan Drivers'!U281</f>
        <v>8</v>
      </c>
      <c r="J24" s="46"/>
      <c r="K24" s="46"/>
      <c r="L24" s="46"/>
    </row>
    <row r="25" customFormat="false" ht="21" hidden="false" customHeight="true" outlineLevel="0" collapsed="false">
      <c r="A25" s="46"/>
      <c r="B25" s="46"/>
      <c r="C25" s="73" t="n">
        <f aca="false">'Month by Month'!V7</f>
        <v>46874</v>
      </c>
      <c r="D25" s="77" t="n">
        <f aca="false">'Month by Month'!V45</f>
        <v>80000</v>
      </c>
      <c r="E25" s="77" t="n">
        <f aca="false">'Month by Month'!V46</f>
        <v>120000</v>
      </c>
      <c r="F25" s="77" t="n">
        <f aca="false">'Month by Month'!V47</f>
        <v>200000</v>
      </c>
      <c r="G25" s="75" t="n">
        <f aca="false">'Plan Drivers'!V255</f>
        <v>5210.0376</v>
      </c>
      <c r="H25" s="75" t="n">
        <f aca="false">'Plan Drivers'!V268</f>
        <v>32</v>
      </c>
      <c r="I25" s="75" t="n">
        <f aca="false">'Plan Drivers'!V281</f>
        <v>8</v>
      </c>
      <c r="J25" s="46"/>
      <c r="K25" s="46"/>
      <c r="L25" s="46"/>
    </row>
    <row r="26" customFormat="false" ht="21" hidden="false" customHeight="true" outlineLevel="0" collapsed="false">
      <c r="A26" s="46"/>
      <c r="B26" s="46"/>
      <c r="C26" s="73" t="n">
        <f aca="false">'Month by Month'!W7</f>
        <v>46905</v>
      </c>
      <c r="D26" s="77" t="n">
        <f aca="false">'Month by Month'!W45</f>
        <v>80000</v>
      </c>
      <c r="E26" s="77" t="n">
        <f aca="false">'Month by Month'!W46</f>
        <v>120000</v>
      </c>
      <c r="F26" s="77" t="n">
        <f aca="false">'Month by Month'!W47</f>
        <v>200000</v>
      </c>
      <c r="G26" s="75" t="n">
        <f aca="false">'Plan Drivers'!W255</f>
        <v>5355.6314</v>
      </c>
      <c r="H26" s="75" t="n">
        <f aca="false">'Plan Drivers'!W268</f>
        <v>32</v>
      </c>
      <c r="I26" s="75" t="n">
        <f aca="false">'Plan Drivers'!W281</f>
        <v>8</v>
      </c>
      <c r="J26" s="46"/>
      <c r="K26" s="46"/>
      <c r="L26" s="46"/>
    </row>
    <row r="27" customFormat="false" ht="21" hidden="false" customHeight="true" outlineLevel="0" collapsed="false">
      <c r="A27" s="46"/>
      <c r="B27" s="46"/>
      <c r="C27" s="73" t="n">
        <f aca="false">'Month by Month'!X7</f>
        <v>46935</v>
      </c>
      <c r="D27" s="77" t="n">
        <f aca="false">'Month by Month'!X45</f>
        <v>80000</v>
      </c>
      <c r="E27" s="77" t="n">
        <f aca="false">'Month by Month'!X46</f>
        <v>120000</v>
      </c>
      <c r="F27" s="77" t="n">
        <f aca="false">'Month by Month'!X47</f>
        <v>200000</v>
      </c>
      <c r="G27" s="75" t="n">
        <f aca="false">'Plan Drivers'!X255</f>
        <v>5498.3133</v>
      </c>
      <c r="H27" s="75" t="n">
        <f aca="false">'Plan Drivers'!X268</f>
        <v>32</v>
      </c>
      <c r="I27" s="75" t="n">
        <f aca="false">'Plan Drivers'!X281</f>
        <v>8</v>
      </c>
      <c r="J27" s="46"/>
      <c r="K27" s="46"/>
      <c r="L27" s="46"/>
    </row>
    <row r="28" customFormat="false" ht="21" hidden="false" customHeight="true" outlineLevel="0" collapsed="false">
      <c r="A28" s="46"/>
      <c r="B28" s="46"/>
      <c r="C28" s="73" t="n">
        <f aca="false">'Month by Month'!Y7</f>
        <v>46966</v>
      </c>
      <c r="D28" s="77" t="n">
        <f aca="false">'Month by Month'!Y45</f>
        <v>80000</v>
      </c>
      <c r="E28" s="77" t="n">
        <f aca="false">'Month by Month'!Y46</f>
        <v>120000</v>
      </c>
      <c r="F28" s="77" t="n">
        <f aca="false">'Month by Month'!Y47</f>
        <v>200000</v>
      </c>
      <c r="G28" s="75" t="n">
        <f aca="false">'Plan Drivers'!Y255</f>
        <v>5638.1415</v>
      </c>
      <c r="H28" s="75" t="n">
        <f aca="false">'Plan Drivers'!Y268</f>
        <v>44.4981</v>
      </c>
      <c r="I28" s="75" t="n">
        <f aca="false">'Plan Drivers'!Y281</f>
        <v>11.1245</v>
      </c>
      <c r="J28" s="46"/>
      <c r="K28" s="46"/>
      <c r="L28" s="46"/>
    </row>
    <row r="29" customFormat="false" ht="21" hidden="false" customHeight="true" outlineLevel="0" collapsed="false">
      <c r="A29" s="46"/>
      <c r="B29" s="46"/>
      <c r="C29" s="73" t="n">
        <f aca="false">'Month by Month'!Z7</f>
        <v>46997</v>
      </c>
      <c r="D29" s="77" t="n">
        <f aca="false">'Month by Month'!Z45</f>
        <v>80000</v>
      </c>
      <c r="E29" s="77" t="n">
        <f aca="false">'Month by Month'!Z46</f>
        <v>120000</v>
      </c>
      <c r="F29" s="77" t="n">
        <f aca="false">'Month by Month'!Z47</f>
        <v>200000</v>
      </c>
      <c r="G29" s="75" t="n">
        <f aca="false">'Plan Drivers'!Z255</f>
        <v>5775.1732</v>
      </c>
      <c r="H29" s="75" t="n">
        <f aca="false">'Plan Drivers'!Z268</f>
        <v>44.8504</v>
      </c>
      <c r="I29" s="75" t="n">
        <f aca="false">'Plan Drivers'!Z281</f>
        <v>11.2126</v>
      </c>
      <c r="J29" s="46"/>
      <c r="K29" s="46"/>
      <c r="L29" s="46"/>
    </row>
    <row r="30" customFormat="false" ht="21" hidden="false" customHeight="true" outlineLevel="0" collapsed="false">
      <c r="A30" s="46"/>
      <c r="B30" s="46"/>
      <c r="C30" s="73" t="n">
        <f aca="false">'Month by Month'!AA7</f>
        <v>47027</v>
      </c>
      <c r="D30" s="77" t="n">
        <f aca="false">'Month by Month'!AA45</f>
        <v>80000</v>
      </c>
      <c r="E30" s="77" t="n">
        <f aca="false">'Month by Month'!AA46</f>
        <v>120000</v>
      </c>
      <c r="F30" s="77" t="n">
        <f aca="false">'Month by Month'!AA47</f>
        <v>200000</v>
      </c>
      <c r="G30" s="75" t="n">
        <f aca="false">'Plan Drivers'!AA255</f>
        <v>5909.4643</v>
      </c>
      <c r="H30" s="75" t="n">
        <f aca="false">'Plan Drivers'!AA268</f>
        <v>45.1958</v>
      </c>
      <c r="I30" s="75" t="n">
        <f aca="false">'Plan Drivers'!AA281</f>
        <v>11.2989</v>
      </c>
      <c r="J30" s="46"/>
      <c r="K30" s="46"/>
      <c r="L30" s="46"/>
    </row>
    <row r="31" customFormat="false" ht="21" hidden="false" customHeight="true" outlineLevel="0" collapsed="false">
      <c r="A31" s="46"/>
      <c r="B31" s="46"/>
      <c r="C31" s="73" t="n">
        <f aca="false">'Month by Month'!AB7</f>
        <v>47058</v>
      </c>
      <c r="D31" s="77" t="n">
        <f aca="false">'Month by Month'!AB45</f>
        <v>80000</v>
      </c>
      <c r="E31" s="77" t="n">
        <f aca="false">'Month by Month'!AB46</f>
        <v>120000</v>
      </c>
      <c r="F31" s="77" t="n">
        <f aca="false">'Month by Month'!AB47</f>
        <v>200000</v>
      </c>
      <c r="G31" s="75" t="n">
        <f aca="false">'Plan Drivers'!AB255</f>
        <v>6041.0695</v>
      </c>
      <c r="H31" s="75" t="n">
        <f aca="false">'Plan Drivers'!AB268</f>
        <v>45.5342</v>
      </c>
      <c r="I31" s="75" t="n">
        <f aca="false">'Plan Drivers'!AB281</f>
        <v>11.3835</v>
      </c>
      <c r="J31" s="46"/>
      <c r="K31" s="46"/>
      <c r="L31" s="46"/>
    </row>
    <row r="32" customFormat="false" ht="21" hidden="false" customHeight="true" outlineLevel="0" collapsed="false">
      <c r="A32" s="46"/>
      <c r="B32" s="46"/>
      <c r="C32" s="73" t="n">
        <f aca="false">'Month by Month'!AC7</f>
        <v>47088</v>
      </c>
      <c r="D32" s="77" t="n">
        <f aca="false">'Month by Month'!AC45</f>
        <v>80000</v>
      </c>
      <c r="E32" s="77" t="n">
        <f aca="false">'Month by Month'!AC46</f>
        <v>120000</v>
      </c>
      <c r="F32" s="77" t="n">
        <f aca="false">'Month by Month'!AC47</f>
        <v>200000</v>
      </c>
      <c r="G32" s="75" t="n">
        <f aca="false">'Plan Drivers'!AC255</f>
        <v>6170.0426</v>
      </c>
      <c r="H32" s="75" t="n">
        <f aca="false">'Plan Drivers'!AC268</f>
        <v>45.8658</v>
      </c>
      <c r="I32" s="75" t="n">
        <f aca="false">'Plan Drivers'!AC281</f>
        <v>11.4665</v>
      </c>
      <c r="J32" s="46"/>
      <c r="K32" s="46"/>
      <c r="L32" s="46"/>
    </row>
    <row r="33" customFormat="false" ht="21" hidden="false" customHeight="true" outlineLevel="0" collapsed="false">
      <c r="A33" s="46"/>
      <c r="B33" s="46"/>
      <c r="C33" s="73" t="n">
        <f aca="false">'Month by Month'!AD7</f>
        <v>47119</v>
      </c>
      <c r="D33" s="77" t="n">
        <f aca="false">'Month by Month'!AD45</f>
        <v>80000</v>
      </c>
      <c r="E33" s="77" t="n">
        <f aca="false">'Month by Month'!AD46</f>
        <v>120000</v>
      </c>
      <c r="F33" s="77" t="n">
        <f aca="false">'Month by Month'!AD47</f>
        <v>200000</v>
      </c>
      <c r="G33" s="75" t="n">
        <f aca="false">'Plan Drivers'!AD255</f>
        <v>6296.4363</v>
      </c>
      <c r="H33" s="75" t="n">
        <f aca="false">'Plan Drivers'!AD268</f>
        <v>56.1908</v>
      </c>
      <c r="I33" s="75" t="n">
        <f aca="false">'Plan Drivers'!AD281</f>
        <v>14.0477</v>
      </c>
      <c r="J33" s="46"/>
      <c r="K33" s="46"/>
      <c r="L33" s="46"/>
    </row>
    <row r="34" customFormat="false" ht="21" hidden="false" customHeight="true" outlineLevel="0" collapsed="false">
      <c r="A34" s="46"/>
      <c r="B34" s="46"/>
      <c r="C34" s="73" t="n">
        <f aca="false">'Month by Month'!AE7</f>
        <v>47150</v>
      </c>
      <c r="D34" s="77" t="n">
        <f aca="false">'Month by Month'!AE45</f>
        <v>80000</v>
      </c>
      <c r="E34" s="77" t="n">
        <f aca="false">'Month by Month'!AE46</f>
        <v>120000</v>
      </c>
      <c r="F34" s="77" t="n">
        <f aca="false">'Month by Month'!AE47</f>
        <v>200000</v>
      </c>
      <c r="G34" s="75" t="n">
        <f aca="false">'Plan Drivers'!AE255</f>
        <v>6420.3021</v>
      </c>
      <c r="H34" s="75" t="n">
        <f aca="false">'Plan Drivers'!AE268</f>
        <v>49.7257</v>
      </c>
      <c r="I34" s="75" t="n">
        <f aca="false">'Plan Drivers'!AE281</f>
        <v>4.1273</v>
      </c>
      <c r="J34" s="46"/>
      <c r="K34" s="46"/>
      <c r="L34" s="46"/>
    </row>
    <row r="35" customFormat="false" ht="21" hidden="false" customHeight="true" outlineLevel="0" collapsed="false">
      <c r="A35" s="46"/>
      <c r="B35" s="46"/>
      <c r="C35" s="73" t="n">
        <f aca="false">'Month by Month'!AF7</f>
        <v>47178</v>
      </c>
      <c r="D35" s="77" t="n">
        <f aca="false">'Month by Month'!AF45</f>
        <v>80000</v>
      </c>
      <c r="E35" s="77" t="n">
        <f aca="false">'Month by Month'!AF46</f>
        <v>120000</v>
      </c>
      <c r="F35" s="77" t="n">
        <f aca="false">'Month by Month'!AF47</f>
        <v>200000</v>
      </c>
      <c r="G35" s="75" t="n">
        <f aca="false">'Plan Drivers'!AF255</f>
        <v>6541.6906</v>
      </c>
      <c r="H35" s="75" t="n">
        <f aca="false">'Plan Drivers'!AF268</f>
        <v>48.3015</v>
      </c>
      <c r="I35" s="75" t="n">
        <f aca="false">'Plan Drivers'!AF281</f>
        <v>4.2054</v>
      </c>
      <c r="J35" s="46"/>
      <c r="K35" s="46"/>
      <c r="L35" s="46"/>
    </row>
    <row r="36" customFormat="false" ht="21" hidden="false" customHeight="true" outlineLevel="0" collapsed="false">
      <c r="A36" s="46"/>
      <c r="B36" s="46"/>
      <c r="C36" s="73" t="n">
        <f aca="false">'Month by Month'!AG7</f>
        <v>47209</v>
      </c>
      <c r="D36" s="77" t="n">
        <f aca="false">'Month by Month'!AG45</f>
        <v>80000</v>
      </c>
      <c r="E36" s="77" t="n">
        <f aca="false">'Month by Month'!AG46</f>
        <v>120000</v>
      </c>
      <c r="F36" s="77" t="n">
        <f aca="false">'Month by Month'!AG47</f>
        <v>200000</v>
      </c>
      <c r="G36" s="75" t="n">
        <f aca="false">'Plan Drivers'!AG255</f>
        <v>6660.6513</v>
      </c>
      <c r="H36" s="75" t="n">
        <f aca="false">'Plan Drivers'!AG268</f>
        <v>49.2074</v>
      </c>
      <c r="I36" s="75" t="n">
        <f aca="false">'Plan Drivers'!AG281</f>
        <v>4.2818</v>
      </c>
      <c r="J36" s="46"/>
      <c r="K36" s="46"/>
      <c r="L36" s="46"/>
    </row>
    <row r="37" customFormat="false" ht="21" hidden="false" customHeight="true" outlineLevel="0" collapsed="false">
      <c r="A37" s="46"/>
      <c r="B37" s="46"/>
      <c r="C37" s="73" t="n">
        <f aca="false">'Month by Month'!AH7</f>
        <v>47239</v>
      </c>
      <c r="D37" s="77" t="n">
        <f aca="false">'Month by Month'!AH45</f>
        <v>80000</v>
      </c>
      <c r="E37" s="77" t="n">
        <f aca="false">'Month by Month'!AH46</f>
        <v>120000</v>
      </c>
      <c r="F37" s="77" t="n">
        <f aca="false">'Month by Month'!AH47</f>
        <v>200000</v>
      </c>
      <c r="G37" s="75" t="n">
        <f aca="false">'Plan Drivers'!AH255</f>
        <v>6777.2328</v>
      </c>
      <c r="H37" s="75" t="n">
        <f aca="false">'Plan Drivers'!AH268</f>
        <v>52.1072</v>
      </c>
      <c r="I37" s="75" t="n">
        <f aca="false">'Plan Drivers'!AH281</f>
        <v>4.3568</v>
      </c>
      <c r="J37" s="46"/>
      <c r="K37" s="46"/>
      <c r="L37" s="46"/>
    </row>
    <row r="38" customFormat="false" ht="21" hidden="false" customHeight="true" outlineLevel="0" collapsed="false">
      <c r="A38" s="46"/>
      <c r="B38" s="46"/>
      <c r="C38" s="73" t="n">
        <f aca="false">'Month by Month'!AI7</f>
        <v>47270</v>
      </c>
      <c r="D38" s="77" t="n">
        <f aca="false">'Month by Month'!AI45</f>
        <v>80000</v>
      </c>
      <c r="E38" s="77" t="n">
        <f aca="false">'Month by Month'!AI46</f>
        <v>120000</v>
      </c>
      <c r="F38" s="77" t="n">
        <f aca="false">'Month by Month'!AI47</f>
        <v>200000</v>
      </c>
      <c r="G38" s="75" t="n">
        <f aca="false">'Plan Drivers'!AI255</f>
        <v>6891.4826</v>
      </c>
      <c r="H38" s="75" t="n">
        <f aca="false">'Plan Drivers'!AI268</f>
        <v>51.121</v>
      </c>
      <c r="I38" s="75" t="n">
        <f aca="false">'Plan Drivers'!AI281</f>
        <v>4.4302</v>
      </c>
      <c r="J38" s="46"/>
      <c r="K38" s="46"/>
      <c r="L38" s="46"/>
    </row>
    <row r="39" customFormat="false" ht="21" hidden="false" customHeight="true" outlineLevel="0" collapsed="false">
      <c r="A39" s="46"/>
      <c r="B39" s="46"/>
      <c r="C39" s="73" t="n">
        <f aca="false">'Month by Month'!AJ7</f>
        <v>47300</v>
      </c>
      <c r="D39" s="77" t="n">
        <f aca="false">'Month by Month'!AJ45</f>
        <v>80000</v>
      </c>
      <c r="E39" s="77" t="n">
        <f aca="false">'Month by Month'!AJ46</f>
        <v>120000</v>
      </c>
      <c r="F39" s="77" t="n">
        <f aca="false">'Month by Month'!AJ47</f>
        <v>200000</v>
      </c>
      <c r="G39" s="75" t="n">
        <f aca="false">'Plan Drivers'!AJ255</f>
        <v>7003.4475</v>
      </c>
      <c r="H39" s="75" t="n">
        <f aca="false">'Plan Drivers'!AJ268</f>
        <v>42.0089</v>
      </c>
      <c r="I39" s="75" t="n">
        <f aca="false">'Plan Drivers'!AJ281</f>
        <v>4.5022</v>
      </c>
      <c r="J39" s="46"/>
      <c r="K39" s="46"/>
      <c r="L39" s="46"/>
    </row>
    <row r="40" customFormat="false" ht="21" hidden="false" customHeight="true" outlineLevel="0" collapsed="false">
      <c r="A40" s="46"/>
      <c r="B40" s="46"/>
      <c r="C40" s="73" t="n">
        <f aca="false">'Month by Month'!AK7</f>
        <v>47331</v>
      </c>
      <c r="D40" s="77" t="n">
        <f aca="false">'Month by Month'!AK45</f>
        <v>80000</v>
      </c>
      <c r="E40" s="77" t="n">
        <f aca="false">'Month by Month'!AK46</f>
        <v>120000</v>
      </c>
      <c r="F40" s="77" t="n">
        <f aca="false">'Month by Month'!AK47</f>
        <v>200000</v>
      </c>
      <c r="G40" s="75" t="n">
        <f aca="false">'Plan Drivers'!AK255</f>
        <v>7113.1731</v>
      </c>
      <c r="H40" s="75" t="n">
        <f aca="false">'Plan Drivers'!AK268</f>
        <v>42.291</v>
      </c>
      <c r="I40" s="75" t="n">
        <f aca="false">'Plan Drivers'!AK281</f>
        <v>4.5728</v>
      </c>
      <c r="J40" s="46"/>
      <c r="K40" s="46"/>
      <c r="L40" s="46"/>
    </row>
    <row r="41" customFormat="false" ht="21" hidden="false" customHeight="true" outlineLevel="0" collapsed="false">
      <c r="A41" s="46"/>
      <c r="B41" s="46"/>
      <c r="C41" s="73" t="n">
        <f aca="false">'Month by Month'!AL7</f>
        <v>47362</v>
      </c>
      <c r="D41" s="77" t="n">
        <f aca="false">'Month by Month'!AL45</f>
        <v>80000</v>
      </c>
      <c r="E41" s="77" t="n">
        <f aca="false">'Month by Month'!AL46</f>
        <v>120000</v>
      </c>
      <c r="F41" s="77" t="n">
        <f aca="false">'Month by Month'!AL47</f>
        <v>200000</v>
      </c>
      <c r="G41" s="75" t="n">
        <f aca="false">'Plan Drivers'!AL255</f>
        <v>7220.7041</v>
      </c>
      <c r="H41" s="75" t="n">
        <f aca="false">'Plan Drivers'!AL268</f>
        <v>42.5675</v>
      </c>
      <c r="I41" s="75" t="n">
        <f aca="false">'Plan Drivers'!AL281</f>
        <v>4.6419</v>
      </c>
      <c r="J41" s="46"/>
      <c r="K41" s="46"/>
      <c r="L41" s="46"/>
    </row>
    <row r="42" customFormat="false" ht="21" hidden="false" customHeight="true" outlineLevel="0" collapsed="false">
      <c r="A42" s="46"/>
      <c r="B42" s="46"/>
      <c r="C42" s="73" t="n">
        <f aca="false">'Month by Month'!AM7</f>
        <v>47392</v>
      </c>
      <c r="D42" s="77" t="n">
        <f aca="false">'Month by Month'!AM45</f>
        <v>80000</v>
      </c>
      <c r="E42" s="77" t="n">
        <f aca="false">'Month by Month'!AM46</f>
        <v>120000</v>
      </c>
      <c r="F42" s="77" t="n">
        <f aca="false">'Month by Month'!AM47</f>
        <v>200000</v>
      </c>
      <c r="G42" s="75" t="n">
        <f aca="false">'Plan Drivers'!AM255</f>
        <v>7326.0846</v>
      </c>
      <c r="H42" s="75" t="n">
        <f aca="false">'Plan Drivers'!AM268</f>
        <v>42.8385</v>
      </c>
      <c r="I42" s="75" t="n">
        <f aca="false">'Plan Drivers'!AM281</f>
        <v>4.7096</v>
      </c>
      <c r="J42" s="46"/>
      <c r="K42" s="46"/>
      <c r="L42" s="46"/>
    </row>
    <row r="43" customFormat="false" ht="21" hidden="false" customHeight="true" outlineLevel="0" collapsed="false">
      <c r="A43" s="46"/>
      <c r="B43" s="46"/>
      <c r="C43" s="46"/>
      <c r="D43" s="46"/>
      <c r="E43" s="46"/>
      <c r="F43" s="46"/>
      <c r="G43" s="46"/>
      <c r="H43" s="46"/>
      <c r="I43" s="46"/>
      <c r="J43" s="46"/>
      <c r="K43" s="46"/>
      <c r="L43" s="46"/>
    </row>
    <row r="44" customFormat="false" ht="21" hidden="false" customHeight="true" outlineLevel="0" collapsed="false">
      <c r="A44" s="46"/>
      <c r="B44" s="46"/>
      <c r="C44" s="46"/>
      <c r="D44" s="46"/>
      <c r="E44" s="46"/>
      <c r="F44" s="46"/>
      <c r="G44" s="46"/>
      <c r="H44" s="46"/>
      <c r="I44" s="46"/>
      <c r="J44" s="46"/>
      <c r="K44" s="46"/>
      <c r="L44" s="46"/>
    </row>
    <row r="45" customFormat="false" ht="21" hidden="false" customHeight="true" outlineLevel="0" collapsed="false">
      <c r="A45" s="46"/>
      <c r="B45" s="46"/>
      <c r="C45" s="46" t="s">
        <v>173</v>
      </c>
      <c r="D45" s="46"/>
      <c r="E45" s="46"/>
      <c r="F45" s="46"/>
      <c r="G45" s="46"/>
      <c r="H45" s="46"/>
      <c r="I45" s="46"/>
      <c r="J45" s="46"/>
      <c r="K45" s="46"/>
      <c r="L45" s="46"/>
    </row>
    <row r="46" customFormat="false" ht="21" hidden="false" customHeight="true" outlineLevel="0" collapsed="false">
      <c r="A46" s="46"/>
      <c r="B46" s="46"/>
      <c r="C46" s="46"/>
      <c r="D46" s="46"/>
      <c r="E46" s="46"/>
      <c r="F46" s="46"/>
      <c r="G46" s="46"/>
      <c r="H46" s="46"/>
      <c r="I46" s="46"/>
      <c r="J46" s="46"/>
      <c r="K46" s="46"/>
      <c r="L46" s="46"/>
    </row>
    <row r="47" customFormat="false" ht="21" hidden="false" customHeight="true" outlineLevel="0" collapsed="false">
      <c r="A47" s="46"/>
      <c r="B47" s="46"/>
      <c r="C47" s="46" t="s">
        <v>174</v>
      </c>
      <c r="D47" s="46"/>
      <c r="E47" s="46"/>
      <c r="F47" s="46"/>
      <c r="G47" s="46"/>
      <c r="H47" s="46"/>
      <c r="I47" s="46"/>
      <c r="J47" s="46"/>
      <c r="K47" s="46"/>
      <c r="L47" s="46"/>
    </row>
    <row r="48" customFormat="false" ht="21" hidden="false" customHeight="true" outlineLevel="0" collapsed="false">
      <c r="A48" s="46"/>
      <c r="B48" s="46"/>
      <c r="C48" s="46" t="s">
        <v>175</v>
      </c>
      <c r="D48" s="46"/>
      <c r="E48" s="46"/>
      <c r="F48" s="46"/>
      <c r="G48" s="46"/>
      <c r="H48" s="46"/>
      <c r="I48" s="46"/>
      <c r="J48" s="46"/>
      <c r="K48" s="46"/>
      <c r="L48" s="46"/>
    </row>
    <row r="49" customFormat="false" ht="21" hidden="false" customHeight="true" outlineLevel="0" collapsed="false">
      <c r="A49" s="46"/>
      <c r="B49" s="46"/>
      <c r="C49" s="46" t="s">
        <v>176</v>
      </c>
      <c r="D49" s="46"/>
      <c r="E49" s="46"/>
      <c r="F49" s="46"/>
      <c r="G49" s="46"/>
      <c r="H49" s="46"/>
      <c r="I49" s="46"/>
      <c r="J49" s="46"/>
      <c r="K49" s="46"/>
      <c r="L49" s="46"/>
    </row>
    <row r="50" customFormat="false" ht="21" hidden="false" customHeight="true" outlineLevel="0" collapsed="false">
      <c r="A50" s="46"/>
      <c r="B50" s="46"/>
      <c r="C50" s="46" t="s">
        <v>177</v>
      </c>
      <c r="D50" s="46"/>
      <c r="E50" s="46"/>
      <c r="F50" s="46"/>
      <c r="G50" s="46"/>
      <c r="H50" s="46"/>
      <c r="I50" s="46"/>
      <c r="J50" s="46"/>
      <c r="K50" s="46"/>
      <c r="L50" s="46"/>
    </row>
    <row r="51" customFormat="false" ht="21" hidden="false" customHeight="true" outlineLevel="0" collapsed="false">
      <c r="A51" s="46"/>
      <c r="B51" s="46"/>
      <c r="C51" s="46"/>
      <c r="D51" s="46"/>
      <c r="E51" s="46"/>
      <c r="F51" s="46"/>
      <c r="G51" s="46"/>
      <c r="H51" s="46"/>
      <c r="I51" s="46"/>
      <c r="J51" s="46"/>
      <c r="K51" s="46"/>
      <c r="L51" s="46"/>
    </row>
    <row r="52" customFormat="false" ht="21" hidden="false" customHeight="true" outlineLevel="0" collapsed="false">
      <c r="A52" s="46"/>
      <c r="B52" s="46"/>
      <c r="C52" s="46"/>
      <c r="D52" s="46"/>
      <c r="E52" s="46"/>
      <c r="F52" s="46"/>
      <c r="G52" s="46"/>
      <c r="H52" s="46"/>
      <c r="I52" s="46"/>
      <c r="J52" s="46"/>
      <c r="K52" s="46"/>
      <c r="L52" s="46"/>
    </row>
    <row r="53" customFormat="false" ht="21" hidden="false" customHeight="true" outlineLevel="0" collapsed="false">
      <c r="A53" s="46"/>
      <c r="B53" s="46"/>
      <c r="C53" s="46"/>
      <c r="D53" s="46"/>
      <c r="E53" s="46"/>
      <c r="F53" s="46"/>
      <c r="G53" s="46"/>
      <c r="H53" s="46"/>
      <c r="I53" s="46"/>
      <c r="J53" s="46"/>
      <c r="K53" s="46"/>
      <c r="L53" s="46"/>
    </row>
    <row r="54" customFormat="false" ht="21" hidden="false" customHeight="true" outlineLevel="0" collapsed="false">
      <c r="A54" s="46"/>
      <c r="B54" s="46"/>
      <c r="C54" s="46"/>
      <c r="D54" s="46"/>
      <c r="E54" s="46"/>
      <c r="F54" s="46"/>
      <c r="G54" s="46"/>
      <c r="H54" s="46"/>
      <c r="I54" s="46"/>
      <c r="J54" s="46"/>
      <c r="K54" s="46"/>
      <c r="L54" s="46"/>
    </row>
    <row r="55" customFormat="false" ht="21" hidden="false" customHeight="true" outlineLevel="0" collapsed="false">
      <c r="A55" s="46"/>
      <c r="B55" s="46"/>
      <c r="C55" s="46"/>
      <c r="D55" s="46"/>
      <c r="E55" s="46"/>
      <c r="F55" s="46"/>
      <c r="G55" s="46"/>
      <c r="H55" s="46"/>
      <c r="I55" s="46"/>
      <c r="J55" s="46"/>
      <c r="K55" s="46"/>
      <c r="L55" s="46"/>
    </row>
    <row r="56" customFormat="false" ht="21" hidden="false" customHeight="true" outlineLevel="0" collapsed="false">
      <c r="A56" s="46"/>
      <c r="B56" s="46"/>
      <c r="C56" s="46"/>
      <c r="D56" s="46"/>
      <c r="E56" s="46"/>
      <c r="F56" s="46"/>
      <c r="G56" s="46"/>
      <c r="H56" s="46"/>
      <c r="I56" s="46"/>
      <c r="J56" s="46"/>
      <c r="K56" s="46"/>
      <c r="L56" s="46"/>
    </row>
    <row r="57" customFormat="false" ht="21" hidden="false" customHeight="true" outlineLevel="0" collapsed="false">
      <c r="A57" s="46"/>
      <c r="B57" s="46"/>
      <c r="C57" s="46"/>
      <c r="D57" s="46"/>
      <c r="E57" s="46"/>
      <c r="F57" s="46"/>
      <c r="G57" s="46"/>
      <c r="H57" s="46"/>
      <c r="I57" s="46"/>
      <c r="J57" s="46"/>
      <c r="K57" s="46"/>
      <c r="L57" s="46"/>
    </row>
    <row r="58" customFormat="false" ht="21" hidden="false" customHeight="true" outlineLevel="0" collapsed="false">
      <c r="A58" s="46"/>
      <c r="B58" s="46"/>
      <c r="C58" s="46"/>
      <c r="D58" s="46"/>
      <c r="E58" s="46"/>
      <c r="F58" s="46"/>
      <c r="G58" s="46"/>
      <c r="H58" s="46"/>
      <c r="I58" s="46"/>
      <c r="J58" s="46"/>
      <c r="K58" s="46"/>
      <c r="L58" s="46"/>
    </row>
    <row r="59" customFormat="false" ht="21" hidden="false" customHeight="true" outlineLevel="0" collapsed="false">
      <c r="A59" s="46"/>
      <c r="B59" s="46"/>
      <c r="C59" s="46"/>
      <c r="D59" s="46"/>
      <c r="E59" s="46"/>
      <c r="F59" s="46"/>
      <c r="G59" s="46"/>
      <c r="H59" s="46"/>
      <c r="I59" s="46"/>
      <c r="J59" s="46"/>
      <c r="K59" s="46"/>
      <c r="L59" s="46"/>
    </row>
    <row r="60" customFormat="false" ht="21" hidden="false" customHeight="true" outlineLevel="0" collapsed="false">
      <c r="A60" s="46"/>
      <c r="B60" s="46"/>
      <c r="C60" s="46"/>
      <c r="D60" s="46"/>
      <c r="E60" s="46"/>
      <c r="F60" s="46"/>
      <c r="G60" s="46"/>
      <c r="H60" s="46"/>
      <c r="I60" s="46"/>
      <c r="J60" s="46"/>
      <c r="K60" s="46"/>
      <c r="L60" s="46"/>
    </row>
    <row r="61" customFormat="false" ht="21" hidden="false" customHeight="true" outlineLevel="0" collapsed="false">
      <c r="A61" s="46"/>
      <c r="B61" s="46"/>
      <c r="C61" s="46"/>
      <c r="D61" s="46"/>
      <c r="E61" s="46"/>
      <c r="F61" s="46"/>
      <c r="G61" s="46"/>
      <c r="H61" s="46"/>
      <c r="I61" s="46"/>
      <c r="J61" s="46"/>
      <c r="K61" s="46"/>
      <c r="L61" s="46"/>
    </row>
    <row r="62" customFormat="false" ht="21" hidden="false" customHeight="true" outlineLevel="0" collapsed="false">
      <c r="A62" s="46"/>
      <c r="B62" s="46"/>
      <c r="C62" s="46"/>
      <c r="D62" s="46"/>
      <c r="E62" s="46"/>
      <c r="F62" s="46"/>
      <c r="G62" s="46"/>
      <c r="H62" s="46"/>
      <c r="I62" s="46"/>
      <c r="J62" s="46"/>
      <c r="K62" s="46"/>
      <c r="L62" s="46"/>
    </row>
    <row r="63" customFormat="false" ht="21" hidden="false" customHeight="true" outlineLevel="0" collapsed="false">
      <c r="A63" s="46"/>
      <c r="B63" s="46"/>
      <c r="C63" s="46"/>
      <c r="D63" s="46"/>
      <c r="E63" s="46"/>
      <c r="F63" s="46"/>
      <c r="G63" s="46"/>
      <c r="H63" s="46"/>
      <c r="I63" s="46"/>
      <c r="J63" s="46"/>
      <c r="K63" s="46"/>
      <c r="L63" s="46"/>
    </row>
    <row r="64" customFormat="false" ht="21" hidden="false" customHeight="true" outlineLevel="0" collapsed="false">
      <c r="A64" s="46"/>
      <c r="B64" s="46"/>
      <c r="C64" s="46"/>
      <c r="D64" s="46"/>
      <c r="E64" s="46"/>
      <c r="F64" s="46"/>
      <c r="G64" s="46"/>
      <c r="H64" s="46"/>
      <c r="I64" s="46"/>
      <c r="J64" s="46"/>
      <c r="K64" s="46"/>
      <c r="L64" s="46"/>
    </row>
    <row r="65" customFormat="false" ht="21" hidden="false" customHeight="true" outlineLevel="0" collapsed="false">
      <c r="A65" s="46"/>
      <c r="B65" s="46"/>
      <c r="C65" s="46"/>
      <c r="D65" s="46"/>
      <c r="E65" s="46"/>
      <c r="F65" s="46"/>
      <c r="G65" s="46"/>
      <c r="H65" s="46"/>
      <c r="I65" s="46"/>
      <c r="J65" s="46"/>
      <c r="K65" s="46"/>
      <c r="L65" s="46"/>
    </row>
    <row r="66" customFormat="false" ht="21" hidden="false" customHeight="true" outlineLevel="0" collapsed="false">
      <c r="A66" s="46"/>
      <c r="B66" s="46"/>
      <c r="C66" s="46"/>
      <c r="D66" s="46"/>
      <c r="E66" s="46"/>
      <c r="F66" s="46"/>
      <c r="G66" s="46"/>
      <c r="H66" s="46"/>
      <c r="I66" s="46"/>
      <c r="J66" s="46"/>
      <c r="K66" s="46"/>
      <c r="L66" s="46"/>
    </row>
    <row r="67" customFormat="false" ht="21" hidden="false" customHeight="true" outlineLevel="0" collapsed="false">
      <c r="A67" s="46"/>
      <c r="B67" s="46"/>
      <c r="C67" s="46"/>
      <c r="D67" s="46"/>
      <c r="E67" s="46"/>
      <c r="F67" s="46"/>
      <c r="G67" s="46"/>
      <c r="H67" s="46"/>
      <c r="I67" s="46"/>
      <c r="J67" s="46"/>
      <c r="K67" s="46"/>
      <c r="L67" s="46"/>
    </row>
    <row r="68" customFormat="false" ht="21" hidden="false" customHeight="true" outlineLevel="0" collapsed="false">
      <c r="A68" s="46"/>
      <c r="B68" s="46"/>
      <c r="C68" s="46"/>
      <c r="D68" s="46"/>
      <c r="E68" s="46"/>
      <c r="F68" s="46"/>
      <c r="G68" s="46"/>
      <c r="H68" s="46"/>
      <c r="I68" s="46"/>
      <c r="J68" s="46"/>
      <c r="K68" s="46"/>
      <c r="L68" s="46"/>
    </row>
    <row r="69" customFormat="false" ht="21" hidden="false" customHeight="true" outlineLevel="0" collapsed="false">
      <c r="A69" s="46"/>
      <c r="B69" s="46"/>
      <c r="C69" s="46"/>
      <c r="D69" s="46"/>
      <c r="E69" s="46"/>
      <c r="F69" s="46"/>
      <c r="G69" s="46"/>
      <c r="H69" s="46"/>
      <c r="I69" s="46"/>
      <c r="J69" s="46"/>
      <c r="K69" s="46"/>
      <c r="L69" s="46"/>
    </row>
    <row r="70" customFormat="false" ht="21" hidden="false" customHeight="true" outlineLevel="0" collapsed="false">
      <c r="A70" s="46"/>
      <c r="B70" s="46"/>
      <c r="C70" s="46"/>
      <c r="D70" s="46"/>
      <c r="E70" s="46"/>
      <c r="F70" s="46"/>
      <c r="G70" s="46"/>
      <c r="H70" s="46"/>
      <c r="I70" s="46"/>
      <c r="J70" s="46"/>
      <c r="K70" s="46"/>
      <c r="L70" s="46"/>
    </row>
    <row r="71" customFormat="false" ht="21" hidden="false" customHeight="true" outlineLevel="0" collapsed="false">
      <c r="A71" s="46"/>
      <c r="B71" s="46"/>
      <c r="C71" s="46"/>
      <c r="D71" s="46"/>
      <c r="E71" s="46"/>
      <c r="F71" s="46"/>
      <c r="G71" s="46"/>
      <c r="H71" s="46"/>
      <c r="I71" s="46"/>
      <c r="J71" s="46"/>
      <c r="K71" s="46"/>
      <c r="L71" s="46"/>
    </row>
    <row r="72" customFormat="false" ht="21" hidden="false" customHeight="true" outlineLevel="0" collapsed="false">
      <c r="A72" s="46"/>
      <c r="B72" s="46"/>
      <c r="C72" s="46"/>
      <c r="D72" s="46"/>
      <c r="E72" s="46"/>
      <c r="F72" s="46"/>
      <c r="G72" s="46"/>
      <c r="H72" s="46"/>
      <c r="I72" s="46"/>
      <c r="J72" s="46"/>
      <c r="K72" s="46"/>
      <c r="L72" s="46"/>
    </row>
    <row r="73" customFormat="false" ht="21" hidden="false" customHeight="true" outlineLevel="0" collapsed="false">
      <c r="A73" s="46"/>
      <c r="B73" s="46"/>
      <c r="C73" s="46"/>
      <c r="D73" s="46"/>
      <c r="E73" s="46"/>
      <c r="F73" s="46"/>
      <c r="G73" s="46"/>
      <c r="H73" s="46"/>
      <c r="I73" s="46"/>
      <c r="J73" s="46"/>
      <c r="K73" s="46"/>
      <c r="L73" s="46"/>
    </row>
    <row r="74" customFormat="false" ht="21" hidden="false" customHeight="true" outlineLevel="0" collapsed="false">
      <c r="A74" s="46"/>
      <c r="B74" s="46"/>
      <c r="C74" s="46"/>
      <c r="D74" s="46"/>
      <c r="E74" s="46"/>
      <c r="F74" s="46"/>
      <c r="G74" s="46"/>
      <c r="H74" s="46"/>
      <c r="I74" s="46"/>
      <c r="J74" s="46"/>
      <c r="K74" s="46"/>
      <c r="L74" s="46"/>
    </row>
    <row r="75" customFormat="false" ht="21" hidden="false" customHeight="true" outlineLevel="0" collapsed="false">
      <c r="A75" s="46"/>
      <c r="B75" s="46"/>
      <c r="C75" s="46"/>
      <c r="D75" s="46"/>
      <c r="E75" s="46"/>
      <c r="F75" s="46"/>
      <c r="G75" s="46"/>
      <c r="H75" s="46"/>
      <c r="I75" s="46"/>
      <c r="J75" s="46"/>
      <c r="K75" s="46"/>
      <c r="L75" s="46"/>
    </row>
    <row r="76" customFormat="false" ht="21" hidden="false" customHeight="true" outlineLevel="0" collapsed="false">
      <c r="A76" s="46"/>
      <c r="B76" s="46"/>
      <c r="C76" s="46"/>
      <c r="D76" s="46"/>
      <c r="E76" s="46"/>
      <c r="F76" s="46"/>
      <c r="G76" s="46"/>
      <c r="H76" s="46"/>
      <c r="I76" s="46"/>
      <c r="J76" s="46"/>
      <c r="K76" s="46"/>
      <c r="L76" s="46"/>
    </row>
    <row r="77" customFormat="false" ht="21" hidden="false" customHeight="true" outlineLevel="0" collapsed="false">
      <c r="A77" s="46"/>
      <c r="B77" s="46"/>
      <c r="C77" s="46"/>
      <c r="D77" s="46"/>
      <c r="E77" s="46"/>
      <c r="F77" s="46"/>
      <c r="G77" s="46"/>
      <c r="H77" s="46"/>
      <c r="I77" s="46"/>
      <c r="J77" s="46"/>
      <c r="K77" s="46"/>
      <c r="L77" s="46"/>
    </row>
    <row r="78" customFormat="false" ht="21" hidden="false" customHeight="true" outlineLevel="0" collapsed="false">
      <c r="A78" s="46"/>
      <c r="B78" s="46"/>
      <c r="C78" s="46"/>
      <c r="D78" s="46"/>
      <c r="E78" s="46"/>
      <c r="F78" s="46"/>
      <c r="G78" s="46"/>
      <c r="H78" s="46"/>
      <c r="I78" s="46"/>
      <c r="J78" s="46"/>
      <c r="K78" s="46"/>
      <c r="L78" s="46"/>
    </row>
    <row r="79" customFormat="false" ht="21" hidden="false" customHeight="true" outlineLevel="0" collapsed="false">
      <c r="A79" s="46"/>
      <c r="B79" s="46"/>
      <c r="C79" s="46"/>
      <c r="D79" s="46"/>
      <c r="E79" s="46"/>
      <c r="F79" s="46"/>
      <c r="G79" s="46"/>
      <c r="H79" s="46"/>
      <c r="I79" s="46"/>
      <c r="J79" s="46"/>
      <c r="K79" s="46"/>
      <c r="L79" s="46"/>
    </row>
    <row r="80" customFormat="false" ht="21" hidden="false" customHeight="true" outlineLevel="0" collapsed="false">
      <c r="A80" s="46"/>
      <c r="B80" s="46"/>
      <c r="C80" s="46"/>
      <c r="D80" s="46"/>
      <c r="E80" s="46"/>
      <c r="F80" s="46"/>
      <c r="G80" s="46"/>
      <c r="H80" s="46"/>
      <c r="I80" s="46"/>
      <c r="J80" s="46"/>
      <c r="K80" s="46"/>
      <c r="L80" s="46"/>
    </row>
    <row r="81" customFormat="false" ht="21" hidden="false" customHeight="true" outlineLevel="0" collapsed="false">
      <c r="A81" s="46"/>
      <c r="B81" s="46"/>
      <c r="C81" s="46"/>
      <c r="D81" s="46"/>
      <c r="E81" s="46"/>
      <c r="F81" s="46"/>
      <c r="G81" s="46"/>
      <c r="H81" s="46"/>
      <c r="I81" s="46"/>
      <c r="J81" s="46"/>
      <c r="K81" s="46"/>
      <c r="L81" s="46"/>
    </row>
    <row r="82" customFormat="false" ht="21" hidden="false" customHeight="true" outlineLevel="0" collapsed="false">
      <c r="A82" s="46"/>
      <c r="B82" s="46"/>
      <c r="C82" s="46"/>
      <c r="D82" s="46"/>
      <c r="E82" s="46"/>
      <c r="F82" s="46"/>
      <c r="G82" s="46"/>
      <c r="H82" s="46"/>
      <c r="I82" s="46"/>
      <c r="J82" s="46"/>
      <c r="K82" s="46"/>
      <c r="L82" s="46"/>
    </row>
    <row r="83" customFormat="false" ht="21" hidden="false" customHeight="true" outlineLevel="0" collapsed="false">
      <c r="A83" s="46"/>
      <c r="B83" s="46"/>
      <c r="C83" s="46"/>
      <c r="D83" s="46"/>
      <c r="E83" s="46"/>
      <c r="F83" s="46"/>
      <c r="G83" s="46"/>
      <c r="H83" s="46"/>
      <c r="I83" s="46"/>
      <c r="J83" s="46"/>
      <c r="K83" s="46"/>
      <c r="L83" s="46"/>
    </row>
    <row r="84" customFormat="false" ht="21" hidden="false" customHeight="true" outlineLevel="0" collapsed="false">
      <c r="A84" s="46"/>
      <c r="B84" s="46"/>
      <c r="C84" s="46"/>
      <c r="D84" s="46"/>
      <c r="E84" s="46"/>
      <c r="F84" s="46"/>
      <c r="G84" s="46"/>
      <c r="H84" s="46"/>
      <c r="I84" s="46"/>
      <c r="J84" s="46"/>
      <c r="K84" s="46"/>
      <c r="L84" s="46"/>
    </row>
    <row r="85" customFormat="false" ht="21" hidden="false" customHeight="true" outlineLevel="0" collapsed="false">
      <c r="A85" s="46"/>
      <c r="B85" s="46"/>
      <c r="C85" s="46"/>
      <c r="D85" s="46"/>
      <c r="E85" s="46"/>
      <c r="F85" s="46"/>
      <c r="G85" s="46"/>
      <c r="H85" s="46"/>
      <c r="I85" s="46"/>
      <c r="J85" s="46"/>
      <c r="K85" s="46"/>
      <c r="L85" s="46"/>
    </row>
    <row r="86" customFormat="false" ht="21" hidden="false" customHeight="true" outlineLevel="0" collapsed="false">
      <c r="A86" s="46"/>
      <c r="B86" s="46"/>
      <c r="C86" s="46"/>
      <c r="D86" s="46"/>
      <c r="E86" s="46"/>
      <c r="F86" s="46"/>
      <c r="G86" s="46"/>
      <c r="H86" s="46"/>
      <c r="I86" s="46"/>
      <c r="J86" s="46"/>
      <c r="K86" s="46"/>
      <c r="L86" s="46"/>
    </row>
    <row r="87" customFormat="false" ht="21" hidden="false" customHeight="true" outlineLevel="0" collapsed="false">
      <c r="A87" s="46"/>
      <c r="B87" s="46"/>
      <c r="C87" s="46"/>
      <c r="D87" s="46"/>
      <c r="E87" s="46"/>
      <c r="F87" s="46"/>
      <c r="G87" s="46"/>
      <c r="H87" s="46"/>
      <c r="I87" s="46"/>
      <c r="J87" s="46"/>
      <c r="K87" s="46"/>
      <c r="L87" s="46"/>
    </row>
    <row r="88" customFormat="false" ht="21" hidden="false" customHeight="true" outlineLevel="0" collapsed="false">
      <c r="A88" s="46"/>
      <c r="B88" s="46"/>
      <c r="C88" s="46"/>
      <c r="D88" s="46"/>
      <c r="E88" s="46"/>
      <c r="F88" s="46"/>
      <c r="G88" s="46"/>
      <c r="H88" s="46"/>
      <c r="I88" s="46"/>
      <c r="J88" s="46"/>
      <c r="K88" s="46"/>
      <c r="L88" s="46"/>
    </row>
    <row r="89" customFormat="false" ht="21" hidden="false" customHeight="true" outlineLevel="0" collapsed="false">
      <c r="A89" s="46"/>
      <c r="B89" s="46"/>
      <c r="C89" s="46"/>
      <c r="D89" s="46"/>
      <c r="E89" s="46"/>
      <c r="F89" s="46"/>
      <c r="G89" s="46"/>
      <c r="H89" s="46"/>
      <c r="I89" s="46"/>
      <c r="J89" s="46"/>
      <c r="K89" s="46"/>
      <c r="L89" s="46"/>
    </row>
    <row r="90" customFormat="false" ht="21" hidden="false" customHeight="true" outlineLevel="0" collapsed="false">
      <c r="A90" s="46"/>
      <c r="B90" s="46"/>
      <c r="C90" s="46"/>
      <c r="D90" s="46"/>
      <c r="E90" s="46"/>
      <c r="F90" s="46"/>
      <c r="G90" s="46"/>
      <c r="H90" s="46"/>
      <c r="I90" s="46"/>
      <c r="J90" s="46"/>
      <c r="K90" s="46"/>
      <c r="L90" s="46"/>
    </row>
    <row r="91" customFormat="false" ht="21" hidden="false" customHeight="true" outlineLevel="0" collapsed="false">
      <c r="A91" s="46"/>
      <c r="B91" s="46"/>
      <c r="C91" s="46"/>
      <c r="D91" s="46"/>
      <c r="E91" s="46"/>
      <c r="F91" s="46"/>
      <c r="G91" s="46"/>
      <c r="H91" s="46"/>
      <c r="I91" s="46"/>
      <c r="J91" s="46"/>
      <c r="K91" s="46"/>
      <c r="L91" s="46"/>
    </row>
    <row r="92" customFormat="false" ht="21" hidden="false" customHeight="true" outlineLevel="0" collapsed="false">
      <c r="A92" s="46"/>
      <c r="B92" s="46"/>
      <c r="C92" s="46"/>
      <c r="D92" s="46"/>
      <c r="E92" s="46"/>
      <c r="F92" s="46"/>
      <c r="G92" s="46"/>
      <c r="H92" s="46"/>
      <c r="I92" s="46"/>
      <c r="J92" s="46"/>
      <c r="K92" s="46"/>
      <c r="L92" s="46"/>
    </row>
    <row r="93" customFormat="false" ht="21" hidden="false" customHeight="true" outlineLevel="0" collapsed="false">
      <c r="A93" s="46"/>
      <c r="B93" s="46"/>
      <c r="C93" s="46"/>
      <c r="D93" s="46"/>
      <c r="E93" s="46"/>
      <c r="F93" s="46"/>
      <c r="G93" s="46"/>
      <c r="H93" s="46"/>
      <c r="I93" s="46"/>
      <c r="J93" s="46"/>
      <c r="K93" s="46"/>
      <c r="L93" s="46"/>
    </row>
    <row r="94" customFormat="false" ht="21" hidden="false" customHeight="true" outlineLevel="0" collapsed="false">
      <c r="A94" s="46"/>
      <c r="B94" s="46"/>
      <c r="C94" s="46"/>
      <c r="D94" s="46"/>
      <c r="E94" s="46"/>
      <c r="F94" s="46"/>
      <c r="G94" s="46"/>
      <c r="H94" s="46"/>
      <c r="I94" s="46"/>
      <c r="J94" s="46"/>
      <c r="K94" s="46"/>
      <c r="L94" s="46"/>
    </row>
    <row r="95" customFormat="false" ht="21" hidden="false" customHeight="true" outlineLevel="0" collapsed="false">
      <c r="A95" s="46"/>
      <c r="B95" s="46"/>
      <c r="C95" s="46"/>
      <c r="D95" s="46"/>
      <c r="E95" s="46"/>
      <c r="F95" s="46"/>
      <c r="G95" s="46"/>
      <c r="H95" s="46"/>
      <c r="I95" s="46"/>
      <c r="J95" s="46"/>
      <c r="K95" s="46"/>
      <c r="L95" s="46"/>
    </row>
    <row r="96" customFormat="false" ht="21" hidden="false" customHeight="true" outlineLevel="0" collapsed="false">
      <c r="A96" s="46"/>
      <c r="B96" s="46"/>
      <c r="C96" s="46"/>
      <c r="D96" s="46"/>
      <c r="E96" s="46"/>
      <c r="F96" s="46"/>
      <c r="G96" s="46"/>
      <c r="H96" s="46"/>
      <c r="I96" s="46"/>
      <c r="J96" s="46"/>
      <c r="K96" s="46"/>
      <c r="L96" s="46"/>
    </row>
    <row r="97" customFormat="false" ht="21" hidden="false" customHeight="true" outlineLevel="0" collapsed="false">
      <c r="A97" s="46"/>
      <c r="B97" s="46"/>
      <c r="C97" s="46"/>
      <c r="D97" s="46"/>
      <c r="E97" s="46"/>
      <c r="F97" s="46"/>
      <c r="G97" s="46"/>
      <c r="H97" s="46"/>
      <c r="I97" s="46"/>
      <c r="J97" s="46"/>
      <c r="K97" s="46"/>
      <c r="L97" s="46"/>
    </row>
    <row r="98" customFormat="false" ht="21" hidden="false" customHeight="true" outlineLevel="0" collapsed="false">
      <c r="A98" s="46"/>
      <c r="B98" s="46"/>
      <c r="C98" s="46"/>
      <c r="D98" s="46"/>
      <c r="E98" s="46"/>
      <c r="F98" s="46"/>
      <c r="G98" s="46"/>
      <c r="H98" s="46"/>
      <c r="I98" s="46"/>
      <c r="J98" s="46"/>
      <c r="K98" s="46"/>
      <c r="L98" s="46"/>
    </row>
    <row r="99" customFormat="false" ht="21" hidden="false" customHeight="true" outlineLevel="0" collapsed="false">
      <c r="A99" s="46"/>
      <c r="B99" s="46"/>
      <c r="C99" s="46"/>
      <c r="D99" s="46"/>
      <c r="E99" s="46"/>
      <c r="F99" s="46"/>
      <c r="G99" s="46"/>
      <c r="H99" s="46"/>
      <c r="I99" s="46"/>
      <c r="J99" s="46"/>
      <c r="K99" s="46"/>
      <c r="L99" s="46"/>
    </row>
    <row r="100" customFormat="false" ht="21" hidden="false" customHeight="true" outlineLevel="0" collapsed="false">
      <c r="A100" s="46"/>
      <c r="B100" s="46"/>
      <c r="C100" s="46"/>
      <c r="D100" s="46"/>
      <c r="E100" s="46"/>
      <c r="F100" s="46"/>
      <c r="G100" s="46"/>
      <c r="H100" s="46"/>
      <c r="I100" s="46"/>
      <c r="J100" s="46"/>
      <c r="K100" s="46"/>
      <c r="L100" s="46"/>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6C7D2"/>
    <pageSetUpPr fitToPage="false"/>
  </sheetPr>
  <dimension ref="A1:AM100"/>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3" ySplit="9" topLeftCell="D10" activePane="bottomRight" state="frozen"/>
      <selection pane="topLeft" activeCell="A1" activeCellId="0" sqref="A1"/>
      <selection pane="topRight" activeCell="D1" activeCellId="0" sqref="D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2" min="1" style="45" width="2.5"/>
    <col collapsed="false" customWidth="true" hidden="false" outlineLevel="0" max="3" min="3" style="45" width="44"/>
    <col collapsed="false" customWidth="true" hidden="false" outlineLevel="0" max="39" min="4" style="45" width="15"/>
  </cols>
  <sheetData>
    <row r="1" customFormat="false" ht="21" hidden="false" customHeight="true" outlineLevel="0" collapsed="false">
      <c r="A1" s="46"/>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row>
    <row r="2" customFormat="false" ht="21" hidden="false" customHeight="true" outlineLevel="0" collapsed="false">
      <c r="A2" s="46"/>
      <c r="B2" s="46"/>
      <c r="C2" s="47" t="s">
        <v>178</v>
      </c>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row>
    <row r="3" customFormat="false" ht="21" hidden="false" customHeight="true" outlineLevel="0" collapsed="false">
      <c r="A3" s="46"/>
      <c r="B3" s="46"/>
      <c r="C3" s="48" t="s">
        <v>179</v>
      </c>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row>
    <row r="4" customFormat="false" ht="21" hidden="false" customHeight="true" outlineLevel="0" collapsed="false">
      <c r="A4" s="46"/>
      <c r="B4" s="46"/>
      <c r="C4" s="46" t="s">
        <v>92</v>
      </c>
      <c r="D4" s="50" t="str">
        <f aca="false">Settings!D5</f>
        <v>Main plan</v>
      </c>
      <c r="E4" s="50"/>
      <c r="F4" s="50"/>
      <c r="G4" s="50"/>
      <c r="H4" s="50"/>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row>
    <row r="5" customFormat="false" ht="21" hidden="false" customHeight="true" outlineLevel="0" collapsed="false">
      <c r="A5" s="46"/>
      <c r="B5" s="46"/>
      <c r="C5" s="85" t="s">
        <v>180</v>
      </c>
      <c r="D5" s="86" t="str">
        <f aca="false">TEXT(EDATE(Settings!$D$14,0),"mmm yy")</f>
        <v>Nov 26</v>
      </c>
      <c r="E5" s="86" t="str">
        <f aca="false">TEXT(EDATE(Settings!$D$14,1),"mmm yy")</f>
        <v>Dec 26</v>
      </c>
      <c r="F5" s="86" t="str">
        <f aca="false">TEXT(EDATE(Settings!$D$14,2),"mmm yy")</f>
        <v>Jan 27</v>
      </c>
      <c r="G5" s="86" t="str">
        <f aca="false">TEXT(EDATE(Settings!$D$14,3),"mmm yy")</f>
        <v>Feb 27</v>
      </c>
      <c r="H5" s="86" t="str">
        <f aca="false">TEXT(EDATE(Settings!$D$14,4),"mmm yy")</f>
        <v>Mar 27</v>
      </c>
      <c r="I5" s="86" t="str">
        <f aca="false">TEXT(EDATE(Settings!$D$14,5),"mmm yy")</f>
        <v>Apr 27</v>
      </c>
      <c r="J5" s="86" t="str">
        <f aca="false">TEXT(EDATE(Settings!$D$14,6),"mmm yy")</f>
        <v>May 27</v>
      </c>
      <c r="K5" s="86" t="str">
        <f aca="false">TEXT(EDATE(Settings!$D$14,7),"mmm yy")</f>
        <v>Jun 27</v>
      </c>
      <c r="L5" s="86" t="str">
        <f aca="false">TEXT(EDATE(Settings!$D$14,8),"mmm yy")</f>
        <v>Jul 27</v>
      </c>
      <c r="M5" s="86" t="str">
        <f aca="false">TEXT(EDATE(Settings!$D$14,9),"mmm yy")</f>
        <v>Aug 27</v>
      </c>
      <c r="N5" s="86" t="str">
        <f aca="false">TEXT(EDATE(Settings!$D$14,10),"mmm yy")</f>
        <v>Sep 27</v>
      </c>
      <c r="O5" s="86" t="str">
        <f aca="false">TEXT(EDATE(Settings!$D$14,11),"mmm yy")</f>
        <v>Oct 27</v>
      </c>
      <c r="P5" s="86" t="str">
        <f aca="false">TEXT(EDATE(Settings!$D$14,12),"mmm yy")</f>
        <v>Nov 27</v>
      </c>
      <c r="Q5" s="86" t="str">
        <f aca="false">TEXT(EDATE(Settings!$D$14,13),"mmm yy")</f>
        <v>Dec 27</v>
      </c>
      <c r="R5" s="86" t="str">
        <f aca="false">TEXT(EDATE(Settings!$D$14,14),"mmm yy")</f>
        <v>Jan 28</v>
      </c>
      <c r="S5" s="86" t="str">
        <f aca="false">TEXT(EDATE(Settings!$D$14,15),"mmm yy")</f>
        <v>Feb 28</v>
      </c>
      <c r="T5" s="86" t="str">
        <f aca="false">TEXT(EDATE(Settings!$D$14,16),"mmm yy")</f>
        <v>Mar 28</v>
      </c>
      <c r="U5" s="86" t="str">
        <f aca="false">TEXT(EDATE(Settings!$D$14,17),"mmm yy")</f>
        <v>Apr 28</v>
      </c>
      <c r="V5" s="86" t="str">
        <f aca="false">TEXT(EDATE(Settings!$D$14,18),"mmm yy")</f>
        <v>May 28</v>
      </c>
      <c r="W5" s="86" t="str">
        <f aca="false">TEXT(EDATE(Settings!$D$14,19),"mmm yy")</f>
        <v>Jun 28</v>
      </c>
      <c r="X5" s="86" t="str">
        <f aca="false">TEXT(EDATE(Settings!$D$14,20),"mmm yy")</f>
        <v>Jul 28</v>
      </c>
      <c r="Y5" s="86" t="str">
        <f aca="false">TEXT(EDATE(Settings!$D$14,21),"mmm yy")</f>
        <v>Aug 28</v>
      </c>
      <c r="Z5" s="86" t="str">
        <f aca="false">TEXT(EDATE(Settings!$D$14,22),"mmm yy")</f>
        <v>Sep 28</v>
      </c>
      <c r="AA5" s="86" t="str">
        <f aca="false">TEXT(EDATE(Settings!$D$14,23),"mmm yy")</f>
        <v>Oct 28</v>
      </c>
      <c r="AB5" s="86" t="str">
        <f aca="false">TEXT(EDATE(Settings!$D$14,24),"mmm yy")</f>
        <v>Nov 28</v>
      </c>
      <c r="AC5" s="86" t="str">
        <f aca="false">TEXT(EDATE(Settings!$D$14,25),"mmm yy")</f>
        <v>Dec 28</v>
      </c>
      <c r="AD5" s="86" t="str">
        <f aca="false">TEXT(EDATE(Settings!$D$14,26),"mmm yy")</f>
        <v>Jan 29</v>
      </c>
      <c r="AE5" s="86" t="str">
        <f aca="false">TEXT(EDATE(Settings!$D$14,27),"mmm yy")</f>
        <v>Feb 29</v>
      </c>
      <c r="AF5" s="86" t="str">
        <f aca="false">TEXT(EDATE(Settings!$D$14,28),"mmm yy")</f>
        <v>Mar 29</v>
      </c>
      <c r="AG5" s="86" t="str">
        <f aca="false">TEXT(EDATE(Settings!$D$14,29),"mmm yy")</f>
        <v>Apr 29</v>
      </c>
      <c r="AH5" s="86" t="str">
        <f aca="false">TEXT(EDATE(Settings!$D$14,30),"mmm yy")</f>
        <v>May 29</v>
      </c>
      <c r="AI5" s="86" t="str">
        <f aca="false">TEXT(EDATE(Settings!$D$14,31),"mmm yy")</f>
        <v>Jun 29</v>
      </c>
      <c r="AJ5" s="86" t="str">
        <f aca="false">TEXT(EDATE(Settings!$D$14,32),"mmm yy")</f>
        <v>Jul 29</v>
      </c>
      <c r="AK5" s="86" t="str">
        <f aca="false">TEXT(EDATE(Settings!$D$14,33),"mmm yy")</f>
        <v>Aug 29</v>
      </c>
      <c r="AL5" s="86" t="str">
        <f aca="false">TEXT(EDATE(Settings!$D$14,34),"mmm yy")</f>
        <v>Sep 29</v>
      </c>
      <c r="AM5" s="86" t="str">
        <f aca="false">TEXT(EDATE(Settings!$D$14,35),"mmm yy")</f>
        <v>Oct 29</v>
      </c>
    </row>
    <row r="6" customFormat="false" ht="21" hidden="false" customHeight="true" outlineLevel="0" collapsed="false">
      <c r="A6" s="46"/>
      <c r="B6" s="46"/>
      <c r="C6" s="87" t="s">
        <v>131</v>
      </c>
      <c r="D6" s="88" t="n">
        <v>1</v>
      </c>
      <c r="E6" s="88" t="n">
        <v>2</v>
      </c>
      <c r="F6" s="88" t="n">
        <v>3</v>
      </c>
      <c r="G6" s="88" t="n">
        <v>4</v>
      </c>
      <c r="H6" s="88" t="n">
        <v>5</v>
      </c>
      <c r="I6" s="88" t="n">
        <v>6</v>
      </c>
      <c r="J6" s="88" t="n">
        <v>7</v>
      </c>
      <c r="K6" s="88" t="n">
        <v>8</v>
      </c>
      <c r="L6" s="88" t="n">
        <v>9</v>
      </c>
      <c r="M6" s="88" t="n">
        <v>10</v>
      </c>
      <c r="N6" s="88" t="n">
        <v>11</v>
      </c>
      <c r="O6" s="88" t="n">
        <v>12</v>
      </c>
      <c r="P6" s="88" t="n">
        <v>13</v>
      </c>
      <c r="Q6" s="88" t="n">
        <v>14</v>
      </c>
      <c r="R6" s="88" t="n">
        <v>15</v>
      </c>
      <c r="S6" s="88" t="n">
        <v>16</v>
      </c>
      <c r="T6" s="88" t="n">
        <v>17</v>
      </c>
      <c r="U6" s="88" t="n">
        <v>18</v>
      </c>
      <c r="V6" s="88" t="n">
        <v>19</v>
      </c>
      <c r="W6" s="88" t="n">
        <v>20</v>
      </c>
      <c r="X6" s="88" t="n">
        <v>21</v>
      </c>
      <c r="Y6" s="88" t="n">
        <v>22</v>
      </c>
      <c r="Z6" s="88" t="n">
        <v>23</v>
      </c>
      <c r="AA6" s="88" t="n">
        <v>24</v>
      </c>
      <c r="AB6" s="88" t="n">
        <v>25</v>
      </c>
      <c r="AC6" s="88" t="n">
        <v>26</v>
      </c>
      <c r="AD6" s="88" t="n">
        <v>27</v>
      </c>
      <c r="AE6" s="88" t="n">
        <v>28</v>
      </c>
      <c r="AF6" s="88" t="n">
        <v>29</v>
      </c>
      <c r="AG6" s="88" t="n">
        <v>30</v>
      </c>
      <c r="AH6" s="88" t="n">
        <v>31</v>
      </c>
      <c r="AI6" s="88" t="n">
        <v>32</v>
      </c>
      <c r="AJ6" s="88" t="n">
        <v>33</v>
      </c>
      <c r="AK6" s="88" t="n">
        <v>34</v>
      </c>
      <c r="AL6" s="88" t="n">
        <v>35</v>
      </c>
      <c r="AM6" s="88" t="n">
        <v>36</v>
      </c>
    </row>
    <row r="7" customFormat="false" ht="21" hidden="false" customHeight="true" outlineLevel="0" collapsed="false">
      <c r="A7" s="46"/>
      <c r="B7" s="46"/>
      <c r="C7" s="46"/>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66"/>
    </row>
    <row r="8" customFormat="false" ht="21" hidden="false" customHeight="true" outlineLevel="0" collapsed="false">
      <c r="A8" s="46"/>
      <c r="B8" s="46"/>
      <c r="C8" s="89" t="s">
        <v>181</v>
      </c>
      <c r="D8" s="75" t="n">
        <f aca="false">'Plan Drivers'!D294</f>
        <v>1</v>
      </c>
      <c r="E8" s="75" t="n">
        <f aca="false">'Plan Drivers'!E294</f>
        <v>1</v>
      </c>
      <c r="F8" s="75" t="n">
        <f aca="false">'Plan Drivers'!F294</f>
        <v>1</v>
      </c>
      <c r="G8" s="75" t="n">
        <f aca="false">'Plan Drivers'!G294</f>
        <v>1</v>
      </c>
      <c r="H8" s="75" t="n">
        <f aca="false">'Plan Drivers'!H294</f>
        <v>1</v>
      </c>
      <c r="I8" s="75" t="n">
        <f aca="false">'Plan Drivers'!I294</f>
        <v>1</v>
      </c>
      <c r="J8" s="75" t="n">
        <f aca="false">'Plan Drivers'!J294</f>
        <v>1</v>
      </c>
      <c r="K8" s="75" t="n">
        <f aca="false">'Plan Drivers'!K294</f>
        <v>1</v>
      </c>
      <c r="L8" s="75" t="n">
        <f aca="false">'Plan Drivers'!L294</f>
        <v>1</v>
      </c>
      <c r="M8" s="75" t="n">
        <f aca="false">'Plan Drivers'!M294</f>
        <v>1</v>
      </c>
      <c r="N8" s="75" t="n">
        <f aca="false">'Plan Drivers'!N294</f>
        <v>1</v>
      </c>
      <c r="O8" s="75" t="n">
        <f aca="false">'Plan Drivers'!O294</f>
        <v>1</v>
      </c>
      <c r="P8" s="75" t="n">
        <f aca="false">'Plan Drivers'!P294</f>
        <v>1</v>
      </c>
      <c r="Q8" s="75" t="n">
        <f aca="false">'Plan Drivers'!Q294</f>
        <v>1</v>
      </c>
      <c r="R8" s="75" t="n">
        <f aca="false">'Plan Drivers'!R294</f>
        <v>1</v>
      </c>
      <c r="S8" s="75" t="n">
        <f aca="false">'Plan Drivers'!S294</f>
        <v>1</v>
      </c>
      <c r="T8" s="75" t="n">
        <f aca="false">'Plan Drivers'!T294</f>
        <v>1</v>
      </c>
      <c r="U8" s="75" t="n">
        <f aca="false">'Plan Drivers'!U294</f>
        <v>1</v>
      </c>
      <c r="V8" s="75" t="n">
        <f aca="false">'Plan Drivers'!V294</f>
        <v>1</v>
      </c>
      <c r="W8" s="75" t="n">
        <f aca="false">'Plan Drivers'!W294</f>
        <v>1</v>
      </c>
      <c r="X8" s="75" t="n">
        <f aca="false">'Plan Drivers'!X294</f>
        <v>1</v>
      </c>
      <c r="Y8" s="75" t="n">
        <f aca="false">'Plan Drivers'!Y294</f>
        <v>1</v>
      </c>
      <c r="Z8" s="75" t="n">
        <f aca="false">'Plan Drivers'!Z294</f>
        <v>1</v>
      </c>
      <c r="AA8" s="75" t="n">
        <f aca="false">'Plan Drivers'!AA294</f>
        <v>1</v>
      </c>
      <c r="AB8" s="75" t="n">
        <f aca="false">'Plan Drivers'!AB294</f>
        <v>1</v>
      </c>
      <c r="AC8" s="75" t="n">
        <f aca="false">'Plan Drivers'!AC294</f>
        <v>1</v>
      </c>
      <c r="AD8" s="75" t="n">
        <f aca="false">'Plan Drivers'!AD294</f>
        <v>1</v>
      </c>
      <c r="AE8" s="75" t="n">
        <f aca="false">'Plan Drivers'!AE294</f>
        <v>1</v>
      </c>
      <c r="AF8" s="75" t="n">
        <f aca="false">'Plan Drivers'!AF294</f>
        <v>1</v>
      </c>
      <c r="AG8" s="75" t="n">
        <f aca="false">'Plan Drivers'!AG294</f>
        <v>1</v>
      </c>
      <c r="AH8" s="75" t="n">
        <f aca="false">'Plan Drivers'!AH294</f>
        <v>1</v>
      </c>
      <c r="AI8" s="75" t="n">
        <f aca="false">'Plan Drivers'!AI294</f>
        <v>1</v>
      </c>
      <c r="AJ8" s="75" t="n">
        <f aca="false">'Plan Drivers'!AJ294</f>
        <v>1</v>
      </c>
      <c r="AK8" s="75" t="n">
        <f aca="false">'Plan Drivers'!AK294</f>
        <v>1</v>
      </c>
      <c r="AL8" s="75" t="n">
        <f aca="false">'Plan Drivers'!AL294</f>
        <v>1</v>
      </c>
      <c r="AM8" s="75" t="n">
        <f aca="false">'Plan Drivers'!AM294</f>
        <v>1</v>
      </c>
    </row>
    <row r="9" customFormat="false" ht="21" hidden="false" customHeight="true" outlineLevel="0" collapsed="false">
      <c r="A9" s="46"/>
      <c r="B9" s="46"/>
      <c r="C9" s="46" t="s">
        <v>182</v>
      </c>
      <c r="D9" s="77" t="n">
        <f aca="false">Settings!$D$26</f>
        <v>80000</v>
      </c>
      <c r="E9" s="77" t="n">
        <f aca="false">Settings!$D$26</f>
        <v>80000</v>
      </c>
      <c r="F9" s="77" t="n">
        <f aca="false">Settings!$D$26</f>
        <v>80000</v>
      </c>
      <c r="G9" s="77" t="n">
        <f aca="false">Settings!$D$26</f>
        <v>80000</v>
      </c>
      <c r="H9" s="77" t="n">
        <f aca="false">Settings!$D$26</f>
        <v>80000</v>
      </c>
      <c r="I9" s="77" t="n">
        <f aca="false">Settings!$D$26</f>
        <v>80000</v>
      </c>
      <c r="J9" s="77" t="n">
        <f aca="false">Settings!$D$26</f>
        <v>80000</v>
      </c>
      <c r="K9" s="77" t="n">
        <f aca="false">Settings!$D$26</f>
        <v>80000</v>
      </c>
      <c r="L9" s="77" t="n">
        <f aca="false">Settings!$D$26</f>
        <v>80000</v>
      </c>
      <c r="M9" s="77" t="n">
        <f aca="false">Settings!$D$26</f>
        <v>80000</v>
      </c>
      <c r="N9" s="77" t="n">
        <f aca="false">Settings!$D$26</f>
        <v>80000</v>
      </c>
      <c r="O9" s="77" t="n">
        <f aca="false">Settings!$D$26</f>
        <v>80000</v>
      </c>
      <c r="P9" s="77" t="n">
        <f aca="false">Settings!$D$26</f>
        <v>80000</v>
      </c>
      <c r="Q9" s="77" t="n">
        <f aca="false">Settings!$D$26</f>
        <v>80000</v>
      </c>
      <c r="R9" s="77" t="n">
        <f aca="false">Settings!$D$26</f>
        <v>80000</v>
      </c>
      <c r="S9" s="77" t="n">
        <f aca="false">Settings!$D$26</f>
        <v>80000</v>
      </c>
      <c r="T9" s="77" t="n">
        <f aca="false">Settings!$D$26</f>
        <v>80000</v>
      </c>
      <c r="U9" s="77" t="n">
        <f aca="false">Settings!$D$26</f>
        <v>80000</v>
      </c>
      <c r="V9" s="77" t="n">
        <f aca="false">Settings!$D$26</f>
        <v>80000</v>
      </c>
      <c r="W9" s="77" t="n">
        <f aca="false">Settings!$D$26</f>
        <v>80000</v>
      </c>
      <c r="X9" s="77" t="n">
        <f aca="false">Settings!$D$26</f>
        <v>80000</v>
      </c>
      <c r="Y9" s="77" t="n">
        <f aca="false">Settings!$D$26</f>
        <v>80000</v>
      </c>
      <c r="Z9" s="77" t="n">
        <f aca="false">Settings!$D$26</f>
        <v>80000</v>
      </c>
      <c r="AA9" s="77" t="n">
        <f aca="false">Settings!$D$26</f>
        <v>80000</v>
      </c>
      <c r="AB9" s="77" t="n">
        <f aca="false">Settings!$D$26</f>
        <v>80000</v>
      </c>
      <c r="AC9" s="77" t="n">
        <f aca="false">Settings!$D$26</f>
        <v>80000</v>
      </c>
      <c r="AD9" s="77" t="n">
        <f aca="false">Settings!$D$26</f>
        <v>80000</v>
      </c>
      <c r="AE9" s="77" t="n">
        <f aca="false">Settings!$D$26</f>
        <v>80000</v>
      </c>
      <c r="AF9" s="77" t="n">
        <f aca="false">Settings!$D$26</f>
        <v>80000</v>
      </c>
      <c r="AG9" s="77" t="n">
        <f aca="false">Settings!$D$26</f>
        <v>80000</v>
      </c>
      <c r="AH9" s="77" t="n">
        <f aca="false">Settings!$D$26</f>
        <v>80000</v>
      </c>
      <c r="AI9" s="77" t="n">
        <f aca="false">Settings!$D$26</f>
        <v>80000</v>
      </c>
      <c r="AJ9" s="77" t="n">
        <f aca="false">Settings!$D$26</f>
        <v>80000</v>
      </c>
      <c r="AK9" s="77" t="n">
        <f aca="false">Settings!$D$26</f>
        <v>80000</v>
      </c>
      <c r="AL9" s="77" t="n">
        <f aca="false">Settings!$D$26</f>
        <v>80000</v>
      </c>
      <c r="AM9" s="77" t="n">
        <f aca="false">Settings!$D$26</f>
        <v>80000</v>
      </c>
    </row>
    <row r="10" customFormat="false" ht="21" hidden="false" customHeight="true" outlineLevel="0" collapsed="false">
      <c r="A10" s="46"/>
      <c r="B10" s="46"/>
      <c r="C10" s="46" t="s">
        <v>183</v>
      </c>
      <c r="D10" s="78" t="n">
        <f aca="false">D8*D9</f>
        <v>80000</v>
      </c>
      <c r="E10" s="78" t="n">
        <f aca="false">E8*E9</f>
        <v>80000</v>
      </c>
      <c r="F10" s="78" t="n">
        <f aca="false">F8*F9</f>
        <v>80000</v>
      </c>
      <c r="G10" s="78" t="n">
        <f aca="false">G8*G9</f>
        <v>80000</v>
      </c>
      <c r="H10" s="78" t="n">
        <f aca="false">H8*H9</f>
        <v>80000</v>
      </c>
      <c r="I10" s="78" t="n">
        <f aca="false">I8*I9</f>
        <v>80000</v>
      </c>
      <c r="J10" s="78" t="n">
        <f aca="false">J8*J9</f>
        <v>80000</v>
      </c>
      <c r="K10" s="78" t="n">
        <f aca="false">K8*K9</f>
        <v>80000</v>
      </c>
      <c r="L10" s="78" t="n">
        <f aca="false">L8*L9</f>
        <v>80000</v>
      </c>
      <c r="M10" s="78" t="n">
        <f aca="false">M8*M9</f>
        <v>80000</v>
      </c>
      <c r="N10" s="78" t="n">
        <f aca="false">N8*N9</f>
        <v>80000</v>
      </c>
      <c r="O10" s="78" t="n">
        <f aca="false">O8*O9</f>
        <v>80000</v>
      </c>
      <c r="P10" s="78" t="n">
        <f aca="false">P8*P9</f>
        <v>80000</v>
      </c>
      <c r="Q10" s="78" t="n">
        <f aca="false">Q8*Q9</f>
        <v>80000</v>
      </c>
      <c r="R10" s="78" t="n">
        <f aca="false">R8*R9</f>
        <v>80000</v>
      </c>
      <c r="S10" s="78" t="n">
        <f aca="false">S8*S9</f>
        <v>80000</v>
      </c>
      <c r="T10" s="78" t="n">
        <f aca="false">T8*T9</f>
        <v>80000</v>
      </c>
      <c r="U10" s="78" t="n">
        <f aca="false">U8*U9</f>
        <v>80000</v>
      </c>
      <c r="V10" s="78" t="n">
        <f aca="false">V8*V9</f>
        <v>80000</v>
      </c>
      <c r="W10" s="78" t="n">
        <f aca="false">W8*W9</f>
        <v>80000</v>
      </c>
      <c r="X10" s="78" t="n">
        <f aca="false">X8*X9</f>
        <v>80000</v>
      </c>
      <c r="Y10" s="78" t="n">
        <f aca="false">Y8*Y9</f>
        <v>80000</v>
      </c>
      <c r="Z10" s="78" t="n">
        <f aca="false">Z8*Z9</f>
        <v>80000</v>
      </c>
      <c r="AA10" s="78" t="n">
        <f aca="false">AA8*AA9</f>
        <v>80000</v>
      </c>
      <c r="AB10" s="78" t="n">
        <f aca="false">AB8*AB9</f>
        <v>80000</v>
      </c>
      <c r="AC10" s="78" t="n">
        <f aca="false">AC8*AC9</f>
        <v>80000</v>
      </c>
      <c r="AD10" s="78" t="n">
        <f aca="false">AD8*AD9</f>
        <v>80000</v>
      </c>
      <c r="AE10" s="78" t="n">
        <f aca="false">AE8*AE9</f>
        <v>80000</v>
      </c>
      <c r="AF10" s="78" t="n">
        <f aca="false">AF8*AF9</f>
        <v>80000</v>
      </c>
      <c r="AG10" s="78" t="n">
        <f aca="false">AG8*AG9</f>
        <v>80000</v>
      </c>
      <c r="AH10" s="78" t="n">
        <f aca="false">AH8*AH9</f>
        <v>80000</v>
      </c>
      <c r="AI10" s="78" t="n">
        <f aca="false">AI8*AI9</f>
        <v>80000</v>
      </c>
      <c r="AJ10" s="78" t="n">
        <f aca="false">AJ8*AJ9</f>
        <v>80000</v>
      </c>
      <c r="AK10" s="78" t="n">
        <f aca="false">AK8*AK9</f>
        <v>80000</v>
      </c>
      <c r="AL10" s="78" t="n">
        <f aca="false">AL8*AL9</f>
        <v>80000</v>
      </c>
      <c r="AM10" s="78" t="n">
        <f aca="false">AM8*AM9</f>
        <v>80000</v>
      </c>
    </row>
    <row r="11" customFormat="false" ht="21" hidden="false" customHeight="true" outlineLevel="0" collapsed="false">
      <c r="A11" s="46"/>
      <c r="B11" s="46"/>
      <c r="C11" s="46"/>
      <c r="D11" s="66"/>
      <c r="E11" s="66"/>
      <c r="F11" s="66"/>
      <c r="G11" s="66"/>
      <c r="H11" s="66"/>
      <c r="I11" s="66"/>
      <c r="J11" s="66"/>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row>
    <row r="12" customFormat="false" ht="21" hidden="false" customHeight="true" outlineLevel="0" collapsed="false">
      <c r="A12" s="46"/>
      <c r="B12" s="46"/>
      <c r="C12" s="89" t="s">
        <v>184</v>
      </c>
      <c r="D12" s="75" t="n">
        <f aca="false">'Plan Drivers'!D307</f>
        <v>1</v>
      </c>
      <c r="E12" s="75" t="n">
        <f aca="false">'Plan Drivers'!E307</f>
        <v>1</v>
      </c>
      <c r="F12" s="75" t="n">
        <f aca="false">'Plan Drivers'!F307</f>
        <v>1</v>
      </c>
      <c r="G12" s="75" t="n">
        <f aca="false">'Plan Drivers'!G307</f>
        <v>1</v>
      </c>
      <c r="H12" s="75" t="n">
        <f aca="false">'Plan Drivers'!H307</f>
        <v>1</v>
      </c>
      <c r="I12" s="75" t="n">
        <f aca="false">'Plan Drivers'!I307</f>
        <v>1</v>
      </c>
      <c r="J12" s="75" t="n">
        <f aca="false">'Plan Drivers'!J307</f>
        <v>1</v>
      </c>
      <c r="K12" s="75" t="n">
        <f aca="false">'Plan Drivers'!K307</f>
        <v>1</v>
      </c>
      <c r="L12" s="75" t="n">
        <f aca="false">'Plan Drivers'!L307</f>
        <v>1</v>
      </c>
      <c r="M12" s="75" t="n">
        <f aca="false">'Plan Drivers'!M307</f>
        <v>1</v>
      </c>
      <c r="N12" s="75" t="n">
        <f aca="false">'Plan Drivers'!N307</f>
        <v>1</v>
      </c>
      <c r="O12" s="75" t="n">
        <f aca="false">'Plan Drivers'!O307</f>
        <v>1</v>
      </c>
      <c r="P12" s="75" t="n">
        <f aca="false">'Plan Drivers'!P307</f>
        <v>1</v>
      </c>
      <c r="Q12" s="75" t="n">
        <f aca="false">'Plan Drivers'!Q307</f>
        <v>1</v>
      </c>
      <c r="R12" s="75" t="n">
        <f aca="false">'Plan Drivers'!R307</f>
        <v>1</v>
      </c>
      <c r="S12" s="75" t="n">
        <f aca="false">'Plan Drivers'!S307</f>
        <v>1</v>
      </c>
      <c r="T12" s="75" t="n">
        <f aca="false">'Plan Drivers'!T307</f>
        <v>1</v>
      </c>
      <c r="U12" s="75" t="n">
        <f aca="false">'Plan Drivers'!U307</f>
        <v>1</v>
      </c>
      <c r="V12" s="75" t="n">
        <f aca="false">'Plan Drivers'!V307</f>
        <v>1</v>
      </c>
      <c r="W12" s="75" t="n">
        <f aca="false">'Plan Drivers'!W307</f>
        <v>1</v>
      </c>
      <c r="X12" s="75" t="n">
        <f aca="false">'Plan Drivers'!X307</f>
        <v>1</v>
      </c>
      <c r="Y12" s="75" t="n">
        <f aca="false">'Plan Drivers'!Y307</f>
        <v>1</v>
      </c>
      <c r="Z12" s="75" t="n">
        <f aca="false">'Plan Drivers'!Z307</f>
        <v>1</v>
      </c>
      <c r="AA12" s="75" t="n">
        <f aca="false">'Plan Drivers'!AA307</f>
        <v>1</v>
      </c>
      <c r="AB12" s="75" t="n">
        <f aca="false">'Plan Drivers'!AB307</f>
        <v>1</v>
      </c>
      <c r="AC12" s="75" t="n">
        <f aca="false">'Plan Drivers'!AC307</f>
        <v>1</v>
      </c>
      <c r="AD12" s="75" t="n">
        <f aca="false">'Plan Drivers'!AD307</f>
        <v>1</v>
      </c>
      <c r="AE12" s="75" t="n">
        <f aca="false">'Plan Drivers'!AE307</f>
        <v>1</v>
      </c>
      <c r="AF12" s="75" t="n">
        <f aca="false">'Plan Drivers'!AF307</f>
        <v>1</v>
      </c>
      <c r="AG12" s="75" t="n">
        <f aca="false">'Plan Drivers'!AG307</f>
        <v>1</v>
      </c>
      <c r="AH12" s="75" t="n">
        <f aca="false">'Plan Drivers'!AH307</f>
        <v>1</v>
      </c>
      <c r="AI12" s="75" t="n">
        <f aca="false">'Plan Drivers'!AI307</f>
        <v>1</v>
      </c>
      <c r="AJ12" s="75" t="n">
        <f aca="false">'Plan Drivers'!AJ307</f>
        <v>1</v>
      </c>
      <c r="AK12" s="75" t="n">
        <f aca="false">'Plan Drivers'!AK307</f>
        <v>1</v>
      </c>
      <c r="AL12" s="75" t="n">
        <f aca="false">'Plan Drivers'!AL307</f>
        <v>1</v>
      </c>
      <c r="AM12" s="75" t="n">
        <f aca="false">'Plan Drivers'!AM307</f>
        <v>1</v>
      </c>
    </row>
    <row r="13" customFormat="false" ht="21" hidden="false" customHeight="true" outlineLevel="0" collapsed="false">
      <c r="A13" s="46"/>
      <c r="B13" s="46"/>
      <c r="C13" s="46" t="s">
        <v>182</v>
      </c>
      <c r="D13" s="77" t="n">
        <f aca="false">Settings!$D$27</f>
        <v>75000</v>
      </c>
      <c r="E13" s="77" t="n">
        <f aca="false">Settings!$D$27</f>
        <v>75000</v>
      </c>
      <c r="F13" s="77" t="n">
        <f aca="false">Settings!$D$27</f>
        <v>75000</v>
      </c>
      <c r="G13" s="77" t="n">
        <f aca="false">Settings!$D$27</f>
        <v>75000</v>
      </c>
      <c r="H13" s="77" t="n">
        <f aca="false">Settings!$D$27</f>
        <v>75000</v>
      </c>
      <c r="I13" s="77" t="n">
        <f aca="false">Settings!$D$27</f>
        <v>75000</v>
      </c>
      <c r="J13" s="77" t="n">
        <f aca="false">Settings!$D$27</f>
        <v>75000</v>
      </c>
      <c r="K13" s="77" t="n">
        <f aca="false">Settings!$D$27</f>
        <v>75000</v>
      </c>
      <c r="L13" s="77" t="n">
        <f aca="false">Settings!$D$27</f>
        <v>75000</v>
      </c>
      <c r="M13" s="77" t="n">
        <f aca="false">Settings!$D$27</f>
        <v>75000</v>
      </c>
      <c r="N13" s="77" t="n">
        <f aca="false">Settings!$D$27</f>
        <v>75000</v>
      </c>
      <c r="O13" s="77" t="n">
        <f aca="false">Settings!$D$27</f>
        <v>75000</v>
      </c>
      <c r="P13" s="77" t="n">
        <f aca="false">Settings!$D$27</f>
        <v>75000</v>
      </c>
      <c r="Q13" s="77" t="n">
        <f aca="false">Settings!$D$27</f>
        <v>75000</v>
      </c>
      <c r="R13" s="77" t="n">
        <f aca="false">Settings!$D$27</f>
        <v>75000</v>
      </c>
      <c r="S13" s="77" t="n">
        <f aca="false">Settings!$D$27</f>
        <v>75000</v>
      </c>
      <c r="T13" s="77" t="n">
        <f aca="false">Settings!$D$27</f>
        <v>75000</v>
      </c>
      <c r="U13" s="77" t="n">
        <f aca="false">Settings!$D$27</f>
        <v>75000</v>
      </c>
      <c r="V13" s="77" t="n">
        <f aca="false">Settings!$D$27</f>
        <v>75000</v>
      </c>
      <c r="W13" s="77" t="n">
        <f aca="false">Settings!$D$27</f>
        <v>75000</v>
      </c>
      <c r="X13" s="77" t="n">
        <f aca="false">Settings!$D$27</f>
        <v>75000</v>
      </c>
      <c r="Y13" s="77" t="n">
        <f aca="false">Settings!$D$27</f>
        <v>75000</v>
      </c>
      <c r="Z13" s="77" t="n">
        <f aca="false">Settings!$D$27</f>
        <v>75000</v>
      </c>
      <c r="AA13" s="77" t="n">
        <f aca="false">Settings!$D$27</f>
        <v>75000</v>
      </c>
      <c r="AB13" s="77" t="n">
        <f aca="false">Settings!$D$27</f>
        <v>75000</v>
      </c>
      <c r="AC13" s="77" t="n">
        <f aca="false">Settings!$D$27</f>
        <v>75000</v>
      </c>
      <c r="AD13" s="77" t="n">
        <f aca="false">Settings!$D$27</f>
        <v>75000</v>
      </c>
      <c r="AE13" s="77" t="n">
        <f aca="false">Settings!$D$27</f>
        <v>75000</v>
      </c>
      <c r="AF13" s="77" t="n">
        <f aca="false">Settings!$D$27</f>
        <v>75000</v>
      </c>
      <c r="AG13" s="77" t="n">
        <f aca="false">Settings!$D$27</f>
        <v>75000</v>
      </c>
      <c r="AH13" s="77" t="n">
        <f aca="false">Settings!$D$27</f>
        <v>75000</v>
      </c>
      <c r="AI13" s="77" t="n">
        <f aca="false">Settings!$D$27</f>
        <v>75000</v>
      </c>
      <c r="AJ13" s="77" t="n">
        <f aca="false">Settings!$D$27</f>
        <v>75000</v>
      </c>
      <c r="AK13" s="77" t="n">
        <f aca="false">Settings!$D$27</f>
        <v>75000</v>
      </c>
      <c r="AL13" s="77" t="n">
        <f aca="false">Settings!$D$27</f>
        <v>75000</v>
      </c>
      <c r="AM13" s="77" t="n">
        <f aca="false">Settings!$D$27</f>
        <v>75000</v>
      </c>
    </row>
    <row r="14" customFormat="false" ht="21" hidden="false" customHeight="true" outlineLevel="0" collapsed="false">
      <c r="A14" s="46"/>
      <c r="B14" s="46"/>
      <c r="C14" s="46" t="s">
        <v>183</v>
      </c>
      <c r="D14" s="78" t="n">
        <f aca="false">D12*D13</f>
        <v>75000</v>
      </c>
      <c r="E14" s="78" t="n">
        <f aca="false">E12*E13</f>
        <v>75000</v>
      </c>
      <c r="F14" s="78" t="n">
        <f aca="false">F12*F13</f>
        <v>75000</v>
      </c>
      <c r="G14" s="78" t="n">
        <f aca="false">G12*G13</f>
        <v>75000</v>
      </c>
      <c r="H14" s="78" t="n">
        <f aca="false">H12*H13</f>
        <v>75000</v>
      </c>
      <c r="I14" s="78" t="n">
        <f aca="false">I12*I13</f>
        <v>75000</v>
      </c>
      <c r="J14" s="78" t="n">
        <f aca="false">J12*J13</f>
        <v>75000</v>
      </c>
      <c r="K14" s="78" t="n">
        <f aca="false">K12*K13</f>
        <v>75000</v>
      </c>
      <c r="L14" s="78" t="n">
        <f aca="false">L12*L13</f>
        <v>75000</v>
      </c>
      <c r="M14" s="78" t="n">
        <f aca="false">M12*M13</f>
        <v>75000</v>
      </c>
      <c r="N14" s="78" t="n">
        <f aca="false">N12*N13</f>
        <v>75000</v>
      </c>
      <c r="O14" s="78" t="n">
        <f aca="false">O12*O13</f>
        <v>75000</v>
      </c>
      <c r="P14" s="78" t="n">
        <f aca="false">P12*P13</f>
        <v>75000</v>
      </c>
      <c r="Q14" s="78" t="n">
        <f aca="false">Q12*Q13</f>
        <v>75000</v>
      </c>
      <c r="R14" s="78" t="n">
        <f aca="false">R12*R13</f>
        <v>75000</v>
      </c>
      <c r="S14" s="78" t="n">
        <f aca="false">S12*S13</f>
        <v>75000</v>
      </c>
      <c r="T14" s="78" t="n">
        <f aca="false">T12*T13</f>
        <v>75000</v>
      </c>
      <c r="U14" s="78" t="n">
        <f aca="false">U12*U13</f>
        <v>75000</v>
      </c>
      <c r="V14" s="78" t="n">
        <f aca="false">V12*V13</f>
        <v>75000</v>
      </c>
      <c r="W14" s="78" t="n">
        <f aca="false">W12*W13</f>
        <v>75000</v>
      </c>
      <c r="X14" s="78" t="n">
        <f aca="false">X12*X13</f>
        <v>75000</v>
      </c>
      <c r="Y14" s="78" t="n">
        <f aca="false">Y12*Y13</f>
        <v>75000</v>
      </c>
      <c r="Z14" s="78" t="n">
        <f aca="false">Z12*Z13</f>
        <v>75000</v>
      </c>
      <c r="AA14" s="78" t="n">
        <f aca="false">AA12*AA13</f>
        <v>75000</v>
      </c>
      <c r="AB14" s="78" t="n">
        <f aca="false">AB12*AB13</f>
        <v>75000</v>
      </c>
      <c r="AC14" s="78" t="n">
        <f aca="false">AC12*AC13</f>
        <v>75000</v>
      </c>
      <c r="AD14" s="78" t="n">
        <f aca="false">AD12*AD13</f>
        <v>75000</v>
      </c>
      <c r="AE14" s="78" t="n">
        <f aca="false">AE12*AE13</f>
        <v>75000</v>
      </c>
      <c r="AF14" s="78" t="n">
        <f aca="false">AF12*AF13</f>
        <v>75000</v>
      </c>
      <c r="AG14" s="78" t="n">
        <f aca="false">AG12*AG13</f>
        <v>75000</v>
      </c>
      <c r="AH14" s="78" t="n">
        <f aca="false">AH12*AH13</f>
        <v>75000</v>
      </c>
      <c r="AI14" s="78" t="n">
        <f aca="false">AI12*AI13</f>
        <v>75000</v>
      </c>
      <c r="AJ14" s="78" t="n">
        <f aca="false">AJ12*AJ13</f>
        <v>75000</v>
      </c>
      <c r="AK14" s="78" t="n">
        <f aca="false">AK12*AK13</f>
        <v>75000</v>
      </c>
      <c r="AL14" s="78" t="n">
        <f aca="false">AL12*AL13</f>
        <v>75000</v>
      </c>
      <c r="AM14" s="78" t="n">
        <f aca="false">AM12*AM13</f>
        <v>75000</v>
      </c>
    </row>
    <row r="15" customFormat="false" ht="21" hidden="false" customHeight="true" outlineLevel="0" collapsed="false">
      <c r="A15" s="46"/>
      <c r="B15" s="46"/>
      <c r="C15" s="46"/>
      <c r="D15" s="66"/>
      <c r="E15" s="66"/>
      <c r="F15" s="66"/>
      <c r="G15" s="66"/>
      <c r="H15" s="66"/>
      <c r="I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row>
    <row r="16" customFormat="false" ht="21" hidden="false" customHeight="true" outlineLevel="0" collapsed="false">
      <c r="A16" s="46"/>
      <c r="B16" s="46"/>
      <c r="C16" s="89" t="s">
        <v>185</v>
      </c>
      <c r="D16" s="75" t="n">
        <f aca="false">'Plan Drivers'!D320</f>
        <v>0</v>
      </c>
      <c r="E16" s="75" t="n">
        <f aca="false">'Plan Drivers'!E320</f>
        <v>0</v>
      </c>
      <c r="F16" s="75" t="n">
        <f aca="false">'Plan Drivers'!F320</f>
        <v>0</v>
      </c>
      <c r="G16" s="75" t="n">
        <f aca="false">'Plan Drivers'!G320</f>
        <v>1</v>
      </c>
      <c r="H16" s="75" t="n">
        <f aca="false">'Plan Drivers'!H320</f>
        <v>1</v>
      </c>
      <c r="I16" s="75" t="n">
        <f aca="false">'Plan Drivers'!I320</f>
        <v>1</v>
      </c>
      <c r="J16" s="75" t="n">
        <f aca="false">'Plan Drivers'!J320</f>
        <v>1</v>
      </c>
      <c r="K16" s="75" t="n">
        <f aca="false">'Plan Drivers'!K320</f>
        <v>1</v>
      </c>
      <c r="L16" s="75" t="n">
        <f aca="false">'Plan Drivers'!L320</f>
        <v>1</v>
      </c>
      <c r="M16" s="75" t="n">
        <f aca="false">'Plan Drivers'!M320</f>
        <v>1</v>
      </c>
      <c r="N16" s="75" t="n">
        <f aca="false">'Plan Drivers'!N320</f>
        <v>1</v>
      </c>
      <c r="O16" s="75" t="n">
        <f aca="false">'Plan Drivers'!O320</f>
        <v>1</v>
      </c>
      <c r="P16" s="75" t="n">
        <f aca="false">'Plan Drivers'!P320</f>
        <v>1</v>
      </c>
      <c r="Q16" s="75" t="n">
        <f aca="false">'Plan Drivers'!Q320</f>
        <v>1</v>
      </c>
      <c r="R16" s="75" t="n">
        <f aca="false">'Plan Drivers'!R320</f>
        <v>1</v>
      </c>
      <c r="S16" s="75" t="n">
        <f aca="false">'Plan Drivers'!S320</f>
        <v>1</v>
      </c>
      <c r="T16" s="75" t="n">
        <f aca="false">'Plan Drivers'!T320</f>
        <v>1</v>
      </c>
      <c r="U16" s="75" t="n">
        <f aca="false">'Plan Drivers'!U320</f>
        <v>1</v>
      </c>
      <c r="V16" s="75" t="n">
        <f aca="false">'Plan Drivers'!V320</f>
        <v>1</v>
      </c>
      <c r="W16" s="75" t="n">
        <f aca="false">'Plan Drivers'!W320</f>
        <v>1</v>
      </c>
      <c r="X16" s="75" t="n">
        <f aca="false">'Plan Drivers'!X320</f>
        <v>1</v>
      </c>
      <c r="Y16" s="75" t="n">
        <f aca="false">'Plan Drivers'!Y320</f>
        <v>1</v>
      </c>
      <c r="Z16" s="75" t="n">
        <f aca="false">'Plan Drivers'!Z320</f>
        <v>1</v>
      </c>
      <c r="AA16" s="75" t="n">
        <f aca="false">'Plan Drivers'!AA320</f>
        <v>1</v>
      </c>
      <c r="AB16" s="75" t="n">
        <f aca="false">'Plan Drivers'!AB320</f>
        <v>1</v>
      </c>
      <c r="AC16" s="75" t="n">
        <f aca="false">'Plan Drivers'!AC320</f>
        <v>1</v>
      </c>
      <c r="AD16" s="75" t="n">
        <f aca="false">'Plan Drivers'!AD320</f>
        <v>1</v>
      </c>
      <c r="AE16" s="75" t="n">
        <f aca="false">'Plan Drivers'!AE320</f>
        <v>1</v>
      </c>
      <c r="AF16" s="75" t="n">
        <f aca="false">'Plan Drivers'!AF320</f>
        <v>1</v>
      </c>
      <c r="AG16" s="75" t="n">
        <f aca="false">'Plan Drivers'!AG320</f>
        <v>1</v>
      </c>
      <c r="AH16" s="75" t="n">
        <f aca="false">'Plan Drivers'!AH320</f>
        <v>1</v>
      </c>
      <c r="AI16" s="75" t="n">
        <f aca="false">'Plan Drivers'!AI320</f>
        <v>1</v>
      </c>
      <c r="AJ16" s="75" t="n">
        <f aca="false">'Plan Drivers'!AJ320</f>
        <v>1</v>
      </c>
      <c r="AK16" s="75" t="n">
        <f aca="false">'Plan Drivers'!AK320</f>
        <v>1</v>
      </c>
      <c r="AL16" s="75" t="n">
        <f aca="false">'Plan Drivers'!AL320</f>
        <v>1</v>
      </c>
      <c r="AM16" s="75" t="n">
        <f aca="false">'Plan Drivers'!AM320</f>
        <v>1</v>
      </c>
    </row>
    <row r="17" customFormat="false" ht="21" hidden="false" customHeight="true" outlineLevel="0" collapsed="false">
      <c r="A17" s="46"/>
      <c r="B17" s="46"/>
      <c r="C17" s="46" t="s">
        <v>182</v>
      </c>
      <c r="D17" s="77" t="n">
        <f aca="false">Settings!$D$28*Settings!$D$9*(1+Settings!$D$19)^INT((D$6-1)/12)</f>
        <v>50000</v>
      </c>
      <c r="E17" s="77" t="n">
        <f aca="false">Settings!$D$28*Settings!$D$9*(1+Settings!$D$19)^INT((E$6-1)/12)</f>
        <v>50000</v>
      </c>
      <c r="F17" s="77" t="n">
        <f aca="false">Settings!$D$28*Settings!$D$9*(1+Settings!$D$19)^INT((F$6-1)/12)</f>
        <v>50000</v>
      </c>
      <c r="G17" s="77" t="n">
        <f aca="false">Settings!$D$28*Settings!$D$9*(1+Settings!$D$19)^INT((G$6-1)/12)</f>
        <v>50000</v>
      </c>
      <c r="H17" s="77" t="n">
        <f aca="false">Settings!$D$28*Settings!$D$9*(1+Settings!$D$19)^INT((H$6-1)/12)</f>
        <v>50000</v>
      </c>
      <c r="I17" s="77" t="n">
        <f aca="false">Settings!$D$28*Settings!$D$9*(1+Settings!$D$19)^INT((I$6-1)/12)</f>
        <v>50000</v>
      </c>
      <c r="J17" s="77" t="n">
        <f aca="false">Settings!$D$28*Settings!$D$9*(1+Settings!$D$19)^INT((J$6-1)/12)</f>
        <v>50000</v>
      </c>
      <c r="K17" s="77" t="n">
        <f aca="false">Settings!$D$28*Settings!$D$9*(1+Settings!$D$19)^INT((K$6-1)/12)</f>
        <v>50000</v>
      </c>
      <c r="L17" s="77" t="n">
        <f aca="false">Settings!$D$28*Settings!$D$9*(1+Settings!$D$19)^INT((L$6-1)/12)</f>
        <v>50000</v>
      </c>
      <c r="M17" s="77" t="n">
        <f aca="false">Settings!$D$28*Settings!$D$9*(1+Settings!$D$19)^INT((M$6-1)/12)</f>
        <v>50000</v>
      </c>
      <c r="N17" s="77" t="n">
        <f aca="false">Settings!$D$28*Settings!$D$9*(1+Settings!$D$19)^INT((N$6-1)/12)</f>
        <v>50000</v>
      </c>
      <c r="O17" s="77" t="n">
        <f aca="false">Settings!$D$28*Settings!$D$9*(1+Settings!$D$19)^INT((O$6-1)/12)</f>
        <v>50000</v>
      </c>
      <c r="P17" s="77" t="n">
        <f aca="false">Settings!$D$28*Settings!$D$9*(1+Settings!$D$19)^INT((P$6-1)/12)</f>
        <v>54000</v>
      </c>
      <c r="Q17" s="77" t="n">
        <f aca="false">Settings!$D$28*Settings!$D$9*(1+Settings!$D$19)^INT((Q$6-1)/12)</f>
        <v>54000</v>
      </c>
      <c r="R17" s="77" t="n">
        <f aca="false">Settings!$D$28*Settings!$D$9*(1+Settings!$D$19)^INT((R$6-1)/12)</f>
        <v>54000</v>
      </c>
      <c r="S17" s="77" t="n">
        <f aca="false">Settings!$D$28*Settings!$D$9*(1+Settings!$D$19)^INT((S$6-1)/12)</f>
        <v>54000</v>
      </c>
      <c r="T17" s="77" t="n">
        <f aca="false">Settings!$D$28*Settings!$D$9*(1+Settings!$D$19)^INT((T$6-1)/12)</f>
        <v>54000</v>
      </c>
      <c r="U17" s="77" t="n">
        <f aca="false">Settings!$D$28*Settings!$D$9*(1+Settings!$D$19)^INT((U$6-1)/12)</f>
        <v>54000</v>
      </c>
      <c r="V17" s="77" t="n">
        <f aca="false">Settings!$D$28*Settings!$D$9*(1+Settings!$D$19)^INT((V$6-1)/12)</f>
        <v>54000</v>
      </c>
      <c r="W17" s="77" t="n">
        <f aca="false">Settings!$D$28*Settings!$D$9*(1+Settings!$D$19)^INT((W$6-1)/12)</f>
        <v>54000</v>
      </c>
      <c r="X17" s="77" t="n">
        <f aca="false">Settings!$D$28*Settings!$D$9*(1+Settings!$D$19)^INT((X$6-1)/12)</f>
        <v>54000</v>
      </c>
      <c r="Y17" s="77" t="n">
        <f aca="false">Settings!$D$28*Settings!$D$9*(1+Settings!$D$19)^INT((Y$6-1)/12)</f>
        <v>54000</v>
      </c>
      <c r="Z17" s="77" t="n">
        <f aca="false">Settings!$D$28*Settings!$D$9*(1+Settings!$D$19)^INT((Z$6-1)/12)</f>
        <v>54000</v>
      </c>
      <c r="AA17" s="77" t="n">
        <f aca="false">Settings!$D$28*Settings!$D$9*(1+Settings!$D$19)^INT((AA$6-1)/12)</f>
        <v>54000</v>
      </c>
      <c r="AB17" s="77" t="n">
        <f aca="false">Settings!$D$28*Settings!$D$9*(1+Settings!$D$19)^INT((AB$6-1)/12)</f>
        <v>58320</v>
      </c>
      <c r="AC17" s="77" t="n">
        <f aca="false">Settings!$D$28*Settings!$D$9*(1+Settings!$D$19)^INT((AC$6-1)/12)</f>
        <v>58320</v>
      </c>
      <c r="AD17" s="77" t="n">
        <f aca="false">Settings!$D$28*Settings!$D$9*(1+Settings!$D$19)^INT((AD$6-1)/12)</f>
        <v>58320</v>
      </c>
      <c r="AE17" s="77" t="n">
        <f aca="false">Settings!$D$28*Settings!$D$9*(1+Settings!$D$19)^INT((AE$6-1)/12)</f>
        <v>58320</v>
      </c>
      <c r="AF17" s="77" t="n">
        <f aca="false">Settings!$D$28*Settings!$D$9*(1+Settings!$D$19)^INT((AF$6-1)/12)</f>
        <v>58320</v>
      </c>
      <c r="AG17" s="77" t="n">
        <f aca="false">Settings!$D$28*Settings!$D$9*(1+Settings!$D$19)^INT((AG$6-1)/12)</f>
        <v>58320</v>
      </c>
      <c r="AH17" s="77" t="n">
        <f aca="false">Settings!$D$28*Settings!$D$9*(1+Settings!$D$19)^INT((AH$6-1)/12)</f>
        <v>58320</v>
      </c>
      <c r="AI17" s="77" t="n">
        <f aca="false">Settings!$D$28*Settings!$D$9*(1+Settings!$D$19)^INT((AI$6-1)/12)</f>
        <v>58320</v>
      </c>
      <c r="AJ17" s="77" t="n">
        <f aca="false">Settings!$D$28*Settings!$D$9*(1+Settings!$D$19)^INT((AJ$6-1)/12)</f>
        <v>58320</v>
      </c>
      <c r="AK17" s="77" t="n">
        <f aca="false">Settings!$D$28*Settings!$D$9*(1+Settings!$D$19)^INT((AK$6-1)/12)</f>
        <v>58320</v>
      </c>
      <c r="AL17" s="77" t="n">
        <f aca="false">Settings!$D$28*Settings!$D$9*(1+Settings!$D$19)^INT((AL$6-1)/12)</f>
        <v>58320</v>
      </c>
      <c r="AM17" s="77" t="n">
        <f aca="false">Settings!$D$28*Settings!$D$9*(1+Settings!$D$19)^INT((AM$6-1)/12)</f>
        <v>58320</v>
      </c>
    </row>
    <row r="18" customFormat="false" ht="21" hidden="false" customHeight="true" outlineLevel="0" collapsed="false">
      <c r="A18" s="46"/>
      <c r="B18" s="46"/>
      <c r="C18" s="46" t="s">
        <v>183</v>
      </c>
      <c r="D18" s="78" t="n">
        <f aca="false">D16*D17</f>
        <v>0</v>
      </c>
      <c r="E18" s="78" t="n">
        <f aca="false">E16*E17</f>
        <v>0</v>
      </c>
      <c r="F18" s="78" t="n">
        <f aca="false">F16*F17</f>
        <v>0</v>
      </c>
      <c r="G18" s="78" t="n">
        <f aca="false">G16*G17</f>
        <v>50000</v>
      </c>
      <c r="H18" s="78" t="n">
        <f aca="false">H16*H17</f>
        <v>50000</v>
      </c>
      <c r="I18" s="78" t="n">
        <f aca="false">I16*I17</f>
        <v>50000</v>
      </c>
      <c r="J18" s="78" t="n">
        <f aca="false">J16*J17</f>
        <v>50000</v>
      </c>
      <c r="K18" s="78" t="n">
        <f aca="false">K16*K17</f>
        <v>50000</v>
      </c>
      <c r="L18" s="78" t="n">
        <f aca="false">L16*L17</f>
        <v>50000</v>
      </c>
      <c r="M18" s="78" t="n">
        <f aca="false">M16*M17</f>
        <v>50000</v>
      </c>
      <c r="N18" s="78" t="n">
        <f aca="false">N16*N17</f>
        <v>50000</v>
      </c>
      <c r="O18" s="78" t="n">
        <f aca="false">O16*O17</f>
        <v>50000</v>
      </c>
      <c r="P18" s="78" t="n">
        <f aca="false">P16*P17</f>
        <v>54000</v>
      </c>
      <c r="Q18" s="78" t="n">
        <f aca="false">Q16*Q17</f>
        <v>54000</v>
      </c>
      <c r="R18" s="78" t="n">
        <f aca="false">R16*R17</f>
        <v>54000</v>
      </c>
      <c r="S18" s="78" t="n">
        <f aca="false">S16*S17</f>
        <v>54000</v>
      </c>
      <c r="T18" s="78" t="n">
        <f aca="false">T16*T17</f>
        <v>54000</v>
      </c>
      <c r="U18" s="78" t="n">
        <f aca="false">U16*U17</f>
        <v>54000</v>
      </c>
      <c r="V18" s="78" t="n">
        <f aca="false">V16*V17</f>
        <v>54000</v>
      </c>
      <c r="W18" s="78" t="n">
        <f aca="false">W16*W17</f>
        <v>54000</v>
      </c>
      <c r="X18" s="78" t="n">
        <f aca="false">X16*X17</f>
        <v>54000</v>
      </c>
      <c r="Y18" s="78" t="n">
        <f aca="false">Y16*Y17</f>
        <v>54000</v>
      </c>
      <c r="Z18" s="78" t="n">
        <f aca="false">Z16*Z17</f>
        <v>54000</v>
      </c>
      <c r="AA18" s="78" t="n">
        <f aca="false">AA16*AA17</f>
        <v>54000</v>
      </c>
      <c r="AB18" s="78" t="n">
        <f aca="false">AB16*AB17</f>
        <v>58320</v>
      </c>
      <c r="AC18" s="78" t="n">
        <f aca="false">AC16*AC17</f>
        <v>58320</v>
      </c>
      <c r="AD18" s="78" t="n">
        <f aca="false">AD16*AD17</f>
        <v>58320</v>
      </c>
      <c r="AE18" s="78" t="n">
        <f aca="false">AE16*AE17</f>
        <v>58320</v>
      </c>
      <c r="AF18" s="78" t="n">
        <f aca="false">AF16*AF17</f>
        <v>58320</v>
      </c>
      <c r="AG18" s="78" t="n">
        <f aca="false">AG16*AG17</f>
        <v>58320</v>
      </c>
      <c r="AH18" s="78" t="n">
        <f aca="false">AH16*AH17</f>
        <v>58320</v>
      </c>
      <c r="AI18" s="78" t="n">
        <f aca="false">AI16*AI17</f>
        <v>58320</v>
      </c>
      <c r="AJ18" s="78" t="n">
        <f aca="false">AJ16*AJ17</f>
        <v>58320</v>
      </c>
      <c r="AK18" s="78" t="n">
        <f aca="false">AK16*AK17</f>
        <v>58320</v>
      </c>
      <c r="AL18" s="78" t="n">
        <f aca="false">AL16*AL17</f>
        <v>58320</v>
      </c>
      <c r="AM18" s="78" t="n">
        <f aca="false">AM16*AM17</f>
        <v>58320</v>
      </c>
    </row>
    <row r="19" customFormat="false" ht="21" hidden="false" customHeight="true" outlineLevel="0" collapsed="false">
      <c r="A19" s="46"/>
      <c r="B19" s="46"/>
      <c r="C19" s="46"/>
      <c r="D19" s="66"/>
      <c r="E19" s="66"/>
      <c r="F19" s="66"/>
      <c r="G19" s="66"/>
      <c r="H19" s="66"/>
      <c r="I19" s="66"/>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row>
    <row r="20" customFormat="false" ht="21" hidden="false" customHeight="true" outlineLevel="0" collapsed="false">
      <c r="A20" s="46"/>
      <c r="B20" s="46"/>
      <c r="C20" s="89" t="s">
        <v>186</v>
      </c>
      <c r="D20" s="75" t="n">
        <f aca="false">'Plan Drivers'!D333</f>
        <v>1</v>
      </c>
      <c r="E20" s="75" t="n">
        <f aca="false">'Plan Drivers'!E333</f>
        <v>1</v>
      </c>
      <c r="F20" s="75" t="n">
        <f aca="false">'Plan Drivers'!F333</f>
        <v>1</v>
      </c>
      <c r="G20" s="75" t="n">
        <f aca="false">'Plan Drivers'!G333</f>
        <v>1</v>
      </c>
      <c r="H20" s="75" t="n">
        <f aca="false">'Plan Drivers'!H333</f>
        <v>1</v>
      </c>
      <c r="I20" s="75" t="n">
        <f aca="false">'Plan Drivers'!I333</f>
        <v>1</v>
      </c>
      <c r="J20" s="75" t="n">
        <f aca="false">'Plan Drivers'!J333</f>
        <v>1</v>
      </c>
      <c r="K20" s="75" t="n">
        <f aca="false">'Plan Drivers'!K333</f>
        <v>1</v>
      </c>
      <c r="L20" s="75" t="n">
        <f aca="false">'Plan Drivers'!L333</f>
        <v>1</v>
      </c>
      <c r="M20" s="75" t="n">
        <f aca="false">'Plan Drivers'!M333</f>
        <v>1</v>
      </c>
      <c r="N20" s="75" t="n">
        <f aca="false">'Plan Drivers'!N333</f>
        <v>1</v>
      </c>
      <c r="O20" s="75" t="n">
        <f aca="false">'Plan Drivers'!O333</f>
        <v>1</v>
      </c>
      <c r="P20" s="75" t="n">
        <f aca="false">'Plan Drivers'!P333</f>
        <v>1</v>
      </c>
      <c r="Q20" s="75" t="n">
        <f aca="false">'Plan Drivers'!Q333</f>
        <v>1</v>
      </c>
      <c r="R20" s="75" t="n">
        <f aca="false">'Plan Drivers'!R333</f>
        <v>1</v>
      </c>
      <c r="S20" s="75" t="n">
        <f aca="false">'Plan Drivers'!S333</f>
        <v>1</v>
      </c>
      <c r="T20" s="75" t="n">
        <f aca="false">'Plan Drivers'!T333</f>
        <v>1</v>
      </c>
      <c r="U20" s="75" t="n">
        <f aca="false">'Plan Drivers'!U333</f>
        <v>1</v>
      </c>
      <c r="V20" s="75" t="n">
        <f aca="false">'Plan Drivers'!V333</f>
        <v>1</v>
      </c>
      <c r="W20" s="75" t="n">
        <f aca="false">'Plan Drivers'!W333</f>
        <v>1</v>
      </c>
      <c r="X20" s="75" t="n">
        <f aca="false">'Plan Drivers'!X333</f>
        <v>1</v>
      </c>
      <c r="Y20" s="75" t="n">
        <f aca="false">'Plan Drivers'!Y333</f>
        <v>1</v>
      </c>
      <c r="Z20" s="75" t="n">
        <f aca="false">'Plan Drivers'!Z333</f>
        <v>1</v>
      </c>
      <c r="AA20" s="75" t="n">
        <f aca="false">'Plan Drivers'!AA333</f>
        <v>1</v>
      </c>
      <c r="AB20" s="75" t="n">
        <f aca="false">'Plan Drivers'!AB333</f>
        <v>1</v>
      </c>
      <c r="AC20" s="75" t="n">
        <f aca="false">'Plan Drivers'!AC333</f>
        <v>1</v>
      </c>
      <c r="AD20" s="75" t="n">
        <f aca="false">'Plan Drivers'!AD333</f>
        <v>1</v>
      </c>
      <c r="AE20" s="75" t="n">
        <f aca="false">'Plan Drivers'!AE333</f>
        <v>1</v>
      </c>
      <c r="AF20" s="75" t="n">
        <f aca="false">'Plan Drivers'!AF333</f>
        <v>1</v>
      </c>
      <c r="AG20" s="75" t="n">
        <f aca="false">'Plan Drivers'!AG333</f>
        <v>1</v>
      </c>
      <c r="AH20" s="75" t="n">
        <f aca="false">'Plan Drivers'!AH333</f>
        <v>1</v>
      </c>
      <c r="AI20" s="75" t="n">
        <f aca="false">'Plan Drivers'!AI333</f>
        <v>1</v>
      </c>
      <c r="AJ20" s="75" t="n">
        <f aca="false">'Plan Drivers'!AJ333</f>
        <v>1</v>
      </c>
      <c r="AK20" s="75" t="n">
        <f aca="false">'Plan Drivers'!AK333</f>
        <v>1</v>
      </c>
      <c r="AL20" s="75" t="n">
        <f aca="false">'Plan Drivers'!AL333</f>
        <v>1</v>
      </c>
      <c r="AM20" s="75" t="n">
        <f aca="false">'Plan Drivers'!AM333</f>
        <v>1</v>
      </c>
    </row>
    <row r="21" customFormat="false" ht="21" hidden="false" customHeight="true" outlineLevel="0" collapsed="false">
      <c r="A21" s="46"/>
      <c r="B21" s="46"/>
      <c r="C21" s="46" t="s">
        <v>182</v>
      </c>
      <c r="D21" s="77" t="n">
        <f aca="false">Settings!$D$29*Settings!$D$9*(1+Settings!$D$19)^INT((D$6-1)/12)</f>
        <v>40000</v>
      </c>
      <c r="E21" s="77" t="n">
        <f aca="false">Settings!$D$29*Settings!$D$9*(1+Settings!$D$19)^INT((E$6-1)/12)</f>
        <v>40000</v>
      </c>
      <c r="F21" s="77" t="n">
        <f aca="false">Settings!$D$29*Settings!$D$9*(1+Settings!$D$19)^INT((F$6-1)/12)</f>
        <v>40000</v>
      </c>
      <c r="G21" s="77" t="n">
        <f aca="false">Settings!$D$29*Settings!$D$9*(1+Settings!$D$19)^INT((G$6-1)/12)</f>
        <v>40000</v>
      </c>
      <c r="H21" s="77" t="n">
        <f aca="false">Settings!$D$29*Settings!$D$9*(1+Settings!$D$19)^INT((H$6-1)/12)</f>
        <v>40000</v>
      </c>
      <c r="I21" s="77" t="n">
        <f aca="false">Settings!$D$29*Settings!$D$9*(1+Settings!$D$19)^INT((I$6-1)/12)</f>
        <v>40000</v>
      </c>
      <c r="J21" s="77" t="n">
        <f aca="false">Settings!$D$29*Settings!$D$9*(1+Settings!$D$19)^INT((J$6-1)/12)</f>
        <v>40000</v>
      </c>
      <c r="K21" s="77" t="n">
        <f aca="false">Settings!$D$29*Settings!$D$9*(1+Settings!$D$19)^INT((K$6-1)/12)</f>
        <v>40000</v>
      </c>
      <c r="L21" s="77" t="n">
        <f aca="false">Settings!$D$29*Settings!$D$9*(1+Settings!$D$19)^INT((L$6-1)/12)</f>
        <v>40000</v>
      </c>
      <c r="M21" s="77" t="n">
        <f aca="false">Settings!$D$29*Settings!$D$9*(1+Settings!$D$19)^INT((M$6-1)/12)</f>
        <v>40000</v>
      </c>
      <c r="N21" s="77" t="n">
        <f aca="false">Settings!$D$29*Settings!$D$9*(1+Settings!$D$19)^INT((N$6-1)/12)</f>
        <v>40000</v>
      </c>
      <c r="O21" s="77" t="n">
        <f aca="false">Settings!$D$29*Settings!$D$9*(1+Settings!$D$19)^INT((O$6-1)/12)</f>
        <v>40000</v>
      </c>
      <c r="P21" s="77" t="n">
        <f aca="false">Settings!$D$29*Settings!$D$9*(1+Settings!$D$19)^INT((P$6-1)/12)</f>
        <v>43200</v>
      </c>
      <c r="Q21" s="77" t="n">
        <f aca="false">Settings!$D$29*Settings!$D$9*(1+Settings!$D$19)^INT((Q$6-1)/12)</f>
        <v>43200</v>
      </c>
      <c r="R21" s="77" t="n">
        <f aca="false">Settings!$D$29*Settings!$D$9*(1+Settings!$D$19)^INT((R$6-1)/12)</f>
        <v>43200</v>
      </c>
      <c r="S21" s="77" t="n">
        <f aca="false">Settings!$D$29*Settings!$D$9*(1+Settings!$D$19)^INT((S$6-1)/12)</f>
        <v>43200</v>
      </c>
      <c r="T21" s="77" t="n">
        <f aca="false">Settings!$D$29*Settings!$D$9*(1+Settings!$D$19)^INT((T$6-1)/12)</f>
        <v>43200</v>
      </c>
      <c r="U21" s="77" t="n">
        <f aca="false">Settings!$D$29*Settings!$D$9*(1+Settings!$D$19)^INT((U$6-1)/12)</f>
        <v>43200</v>
      </c>
      <c r="V21" s="77" t="n">
        <f aca="false">Settings!$D$29*Settings!$D$9*(1+Settings!$D$19)^INT((V$6-1)/12)</f>
        <v>43200</v>
      </c>
      <c r="W21" s="77" t="n">
        <f aca="false">Settings!$D$29*Settings!$D$9*(1+Settings!$D$19)^INT((W$6-1)/12)</f>
        <v>43200</v>
      </c>
      <c r="X21" s="77" t="n">
        <f aca="false">Settings!$D$29*Settings!$D$9*(1+Settings!$D$19)^INT((X$6-1)/12)</f>
        <v>43200</v>
      </c>
      <c r="Y21" s="77" t="n">
        <f aca="false">Settings!$D$29*Settings!$D$9*(1+Settings!$D$19)^INT((Y$6-1)/12)</f>
        <v>43200</v>
      </c>
      <c r="Z21" s="77" t="n">
        <f aca="false">Settings!$D$29*Settings!$D$9*(1+Settings!$D$19)^INT((Z$6-1)/12)</f>
        <v>43200</v>
      </c>
      <c r="AA21" s="77" t="n">
        <f aca="false">Settings!$D$29*Settings!$D$9*(1+Settings!$D$19)^INT((AA$6-1)/12)</f>
        <v>43200</v>
      </c>
      <c r="AB21" s="77" t="n">
        <f aca="false">Settings!$D$29*Settings!$D$9*(1+Settings!$D$19)^INT((AB$6-1)/12)</f>
        <v>46656</v>
      </c>
      <c r="AC21" s="77" t="n">
        <f aca="false">Settings!$D$29*Settings!$D$9*(1+Settings!$D$19)^INT((AC$6-1)/12)</f>
        <v>46656</v>
      </c>
      <c r="AD21" s="77" t="n">
        <f aca="false">Settings!$D$29*Settings!$D$9*(1+Settings!$D$19)^INT((AD$6-1)/12)</f>
        <v>46656</v>
      </c>
      <c r="AE21" s="77" t="n">
        <f aca="false">Settings!$D$29*Settings!$D$9*(1+Settings!$D$19)^INT((AE$6-1)/12)</f>
        <v>46656</v>
      </c>
      <c r="AF21" s="77" t="n">
        <f aca="false">Settings!$D$29*Settings!$D$9*(1+Settings!$D$19)^INT((AF$6-1)/12)</f>
        <v>46656</v>
      </c>
      <c r="AG21" s="77" t="n">
        <f aca="false">Settings!$D$29*Settings!$D$9*(1+Settings!$D$19)^INT((AG$6-1)/12)</f>
        <v>46656</v>
      </c>
      <c r="AH21" s="77" t="n">
        <f aca="false">Settings!$D$29*Settings!$D$9*(1+Settings!$D$19)^INT((AH$6-1)/12)</f>
        <v>46656</v>
      </c>
      <c r="AI21" s="77" t="n">
        <f aca="false">Settings!$D$29*Settings!$D$9*(1+Settings!$D$19)^INT((AI$6-1)/12)</f>
        <v>46656</v>
      </c>
      <c r="AJ21" s="77" t="n">
        <f aca="false">Settings!$D$29*Settings!$D$9*(1+Settings!$D$19)^INT((AJ$6-1)/12)</f>
        <v>46656</v>
      </c>
      <c r="AK21" s="77" t="n">
        <f aca="false">Settings!$D$29*Settings!$D$9*(1+Settings!$D$19)^INT((AK$6-1)/12)</f>
        <v>46656</v>
      </c>
      <c r="AL21" s="77" t="n">
        <f aca="false">Settings!$D$29*Settings!$D$9*(1+Settings!$D$19)^INT((AL$6-1)/12)</f>
        <v>46656</v>
      </c>
      <c r="AM21" s="77" t="n">
        <f aca="false">Settings!$D$29*Settings!$D$9*(1+Settings!$D$19)^INT((AM$6-1)/12)</f>
        <v>46656</v>
      </c>
    </row>
    <row r="22" customFormat="false" ht="21" hidden="false" customHeight="true" outlineLevel="0" collapsed="false">
      <c r="A22" s="46"/>
      <c r="B22" s="46"/>
      <c r="C22" s="46" t="s">
        <v>183</v>
      </c>
      <c r="D22" s="78" t="n">
        <f aca="false">D20*D21</f>
        <v>40000</v>
      </c>
      <c r="E22" s="78" t="n">
        <f aca="false">E20*E21</f>
        <v>40000</v>
      </c>
      <c r="F22" s="78" t="n">
        <f aca="false">F20*F21</f>
        <v>40000</v>
      </c>
      <c r="G22" s="78" t="n">
        <f aca="false">G20*G21</f>
        <v>40000</v>
      </c>
      <c r="H22" s="78" t="n">
        <f aca="false">H20*H21</f>
        <v>40000</v>
      </c>
      <c r="I22" s="78" t="n">
        <f aca="false">I20*I21</f>
        <v>40000</v>
      </c>
      <c r="J22" s="78" t="n">
        <f aca="false">J20*J21</f>
        <v>40000</v>
      </c>
      <c r="K22" s="78" t="n">
        <f aca="false">K20*K21</f>
        <v>40000</v>
      </c>
      <c r="L22" s="78" t="n">
        <f aca="false">L20*L21</f>
        <v>40000</v>
      </c>
      <c r="M22" s="78" t="n">
        <f aca="false">M20*M21</f>
        <v>40000</v>
      </c>
      <c r="N22" s="78" t="n">
        <f aca="false">N20*N21</f>
        <v>40000</v>
      </c>
      <c r="O22" s="78" t="n">
        <f aca="false">O20*O21</f>
        <v>40000</v>
      </c>
      <c r="P22" s="78" t="n">
        <f aca="false">P20*P21</f>
        <v>43200</v>
      </c>
      <c r="Q22" s="78" t="n">
        <f aca="false">Q20*Q21</f>
        <v>43200</v>
      </c>
      <c r="R22" s="78" t="n">
        <f aca="false">R20*R21</f>
        <v>43200</v>
      </c>
      <c r="S22" s="78" t="n">
        <f aca="false">S20*S21</f>
        <v>43200</v>
      </c>
      <c r="T22" s="78" t="n">
        <f aca="false">T20*T21</f>
        <v>43200</v>
      </c>
      <c r="U22" s="78" t="n">
        <f aca="false">U20*U21</f>
        <v>43200</v>
      </c>
      <c r="V22" s="78" t="n">
        <f aca="false">V20*V21</f>
        <v>43200</v>
      </c>
      <c r="W22" s="78" t="n">
        <f aca="false">W20*W21</f>
        <v>43200</v>
      </c>
      <c r="X22" s="78" t="n">
        <f aca="false">X20*X21</f>
        <v>43200</v>
      </c>
      <c r="Y22" s="78" t="n">
        <f aca="false">Y20*Y21</f>
        <v>43200</v>
      </c>
      <c r="Z22" s="78" t="n">
        <f aca="false">Z20*Z21</f>
        <v>43200</v>
      </c>
      <c r="AA22" s="78" t="n">
        <f aca="false">AA20*AA21</f>
        <v>43200</v>
      </c>
      <c r="AB22" s="78" t="n">
        <f aca="false">AB20*AB21</f>
        <v>46656</v>
      </c>
      <c r="AC22" s="78" t="n">
        <f aca="false">AC20*AC21</f>
        <v>46656</v>
      </c>
      <c r="AD22" s="78" t="n">
        <f aca="false">AD20*AD21</f>
        <v>46656</v>
      </c>
      <c r="AE22" s="78" t="n">
        <f aca="false">AE20*AE21</f>
        <v>46656</v>
      </c>
      <c r="AF22" s="78" t="n">
        <f aca="false">AF20*AF21</f>
        <v>46656</v>
      </c>
      <c r="AG22" s="78" t="n">
        <f aca="false">AG20*AG21</f>
        <v>46656</v>
      </c>
      <c r="AH22" s="78" t="n">
        <f aca="false">AH20*AH21</f>
        <v>46656</v>
      </c>
      <c r="AI22" s="78" t="n">
        <f aca="false">AI20*AI21</f>
        <v>46656</v>
      </c>
      <c r="AJ22" s="78" t="n">
        <f aca="false">AJ20*AJ21</f>
        <v>46656</v>
      </c>
      <c r="AK22" s="78" t="n">
        <f aca="false">AK20*AK21</f>
        <v>46656</v>
      </c>
      <c r="AL22" s="78" t="n">
        <f aca="false">AL20*AL21</f>
        <v>46656</v>
      </c>
      <c r="AM22" s="78" t="n">
        <f aca="false">AM20*AM21</f>
        <v>46656</v>
      </c>
    </row>
    <row r="23" customFormat="false" ht="21" hidden="false" customHeight="true" outlineLevel="0" collapsed="false">
      <c r="A23" s="46"/>
      <c r="B23" s="46"/>
      <c r="C23" s="46"/>
      <c r="D23" s="66"/>
      <c r="E23" s="66"/>
      <c r="F23" s="66"/>
      <c r="G23" s="66"/>
      <c r="H23" s="66"/>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customFormat="false" ht="21" hidden="false" customHeight="true" outlineLevel="0" collapsed="false">
      <c r="A24" s="46"/>
      <c r="B24" s="46"/>
      <c r="C24" s="89" t="s">
        <v>187</v>
      </c>
      <c r="D24" s="75" t="n">
        <f aca="false">'Plan Drivers'!D346</f>
        <v>1</v>
      </c>
      <c r="E24" s="75" t="n">
        <f aca="false">'Plan Drivers'!E346</f>
        <v>1</v>
      </c>
      <c r="F24" s="75" t="n">
        <f aca="false">'Plan Drivers'!F346</f>
        <v>1</v>
      </c>
      <c r="G24" s="75" t="n">
        <f aca="false">'Plan Drivers'!G346</f>
        <v>1</v>
      </c>
      <c r="H24" s="75" t="n">
        <f aca="false">'Plan Drivers'!H346</f>
        <v>1</v>
      </c>
      <c r="I24" s="75" t="n">
        <f aca="false">'Plan Drivers'!I346</f>
        <v>1</v>
      </c>
      <c r="J24" s="75" t="n">
        <f aca="false">'Plan Drivers'!J346</f>
        <v>1</v>
      </c>
      <c r="K24" s="75" t="n">
        <f aca="false">'Plan Drivers'!K346</f>
        <v>1</v>
      </c>
      <c r="L24" s="75" t="n">
        <f aca="false">'Plan Drivers'!L346</f>
        <v>1</v>
      </c>
      <c r="M24" s="75" t="n">
        <f aca="false">'Plan Drivers'!M346</f>
        <v>1</v>
      </c>
      <c r="N24" s="75" t="n">
        <f aca="false">'Plan Drivers'!N346</f>
        <v>1</v>
      </c>
      <c r="O24" s="75" t="n">
        <f aca="false">'Plan Drivers'!O346</f>
        <v>1</v>
      </c>
      <c r="P24" s="75" t="n">
        <f aca="false">'Plan Drivers'!P346</f>
        <v>1</v>
      </c>
      <c r="Q24" s="75" t="n">
        <f aca="false">'Plan Drivers'!Q346</f>
        <v>1</v>
      </c>
      <c r="R24" s="75" t="n">
        <f aca="false">'Plan Drivers'!R346</f>
        <v>1</v>
      </c>
      <c r="S24" s="75" t="n">
        <f aca="false">'Plan Drivers'!S346</f>
        <v>1</v>
      </c>
      <c r="T24" s="75" t="n">
        <f aca="false">'Plan Drivers'!T346</f>
        <v>1</v>
      </c>
      <c r="U24" s="75" t="n">
        <f aca="false">'Plan Drivers'!U346</f>
        <v>1</v>
      </c>
      <c r="V24" s="75" t="n">
        <f aca="false">'Plan Drivers'!V346</f>
        <v>1</v>
      </c>
      <c r="W24" s="75" t="n">
        <f aca="false">'Plan Drivers'!W346</f>
        <v>1</v>
      </c>
      <c r="X24" s="75" t="n">
        <f aca="false">'Plan Drivers'!X346</f>
        <v>1</v>
      </c>
      <c r="Y24" s="75" t="n">
        <f aca="false">'Plan Drivers'!Y346</f>
        <v>1</v>
      </c>
      <c r="Z24" s="75" t="n">
        <f aca="false">'Plan Drivers'!Z346</f>
        <v>1</v>
      </c>
      <c r="AA24" s="75" t="n">
        <f aca="false">'Plan Drivers'!AA346</f>
        <v>1</v>
      </c>
      <c r="AB24" s="75" t="n">
        <f aca="false">'Plan Drivers'!AB346</f>
        <v>1</v>
      </c>
      <c r="AC24" s="75" t="n">
        <f aca="false">'Plan Drivers'!AC346</f>
        <v>1</v>
      </c>
      <c r="AD24" s="75" t="n">
        <f aca="false">'Plan Drivers'!AD346</f>
        <v>1</v>
      </c>
      <c r="AE24" s="75" t="n">
        <f aca="false">'Plan Drivers'!AE346</f>
        <v>1</v>
      </c>
      <c r="AF24" s="75" t="n">
        <f aca="false">'Plan Drivers'!AF346</f>
        <v>1</v>
      </c>
      <c r="AG24" s="75" t="n">
        <f aca="false">'Plan Drivers'!AG346</f>
        <v>1</v>
      </c>
      <c r="AH24" s="75" t="n">
        <f aca="false">'Plan Drivers'!AH346</f>
        <v>1</v>
      </c>
      <c r="AI24" s="75" t="n">
        <f aca="false">'Plan Drivers'!AI346</f>
        <v>1</v>
      </c>
      <c r="AJ24" s="75" t="n">
        <f aca="false">'Plan Drivers'!AJ346</f>
        <v>1</v>
      </c>
      <c r="AK24" s="75" t="n">
        <f aca="false">'Plan Drivers'!AK346</f>
        <v>1</v>
      </c>
      <c r="AL24" s="75" t="n">
        <f aca="false">'Plan Drivers'!AL346</f>
        <v>1</v>
      </c>
      <c r="AM24" s="75" t="n">
        <f aca="false">'Plan Drivers'!AM346</f>
        <v>1</v>
      </c>
    </row>
    <row r="25" customFormat="false" ht="21" hidden="false" customHeight="true" outlineLevel="0" collapsed="false">
      <c r="A25" s="46"/>
      <c r="B25" s="46"/>
      <c r="C25" s="46" t="s">
        <v>182</v>
      </c>
      <c r="D25" s="77" t="n">
        <f aca="false">Settings!$D$30*Settings!$D$9*(1+Settings!$D$19)^INT((D$6-1)/12)</f>
        <v>35000</v>
      </c>
      <c r="E25" s="77" t="n">
        <f aca="false">Settings!$D$30*Settings!$D$9*(1+Settings!$D$19)^INT((E$6-1)/12)</f>
        <v>35000</v>
      </c>
      <c r="F25" s="77" t="n">
        <f aca="false">Settings!$D$30*Settings!$D$9*(1+Settings!$D$19)^INT((F$6-1)/12)</f>
        <v>35000</v>
      </c>
      <c r="G25" s="77" t="n">
        <f aca="false">Settings!$D$30*Settings!$D$9*(1+Settings!$D$19)^INT((G$6-1)/12)</f>
        <v>35000</v>
      </c>
      <c r="H25" s="77" t="n">
        <f aca="false">Settings!$D$30*Settings!$D$9*(1+Settings!$D$19)^INT((H$6-1)/12)</f>
        <v>35000</v>
      </c>
      <c r="I25" s="77" t="n">
        <f aca="false">Settings!$D$30*Settings!$D$9*(1+Settings!$D$19)^INT((I$6-1)/12)</f>
        <v>35000</v>
      </c>
      <c r="J25" s="77" t="n">
        <f aca="false">Settings!$D$30*Settings!$D$9*(1+Settings!$D$19)^INT((J$6-1)/12)</f>
        <v>35000</v>
      </c>
      <c r="K25" s="77" t="n">
        <f aca="false">Settings!$D$30*Settings!$D$9*(1+Settings!$D$19)^INT((K$6-1)/12)</f>
        <v>35000</v>
      </c>
      <c r="L25" s="77" t="n">
        <f aca="false">Settings!$D$30*Settings!$D$9*(1+Settings!$D$19)^INT((L$6-1)/12)</f>
        <v>35000</v>
      </c>
      <c r="M25" s="77" t="n">
        <f aca="false">Settings!$D$30*Settings!$D$9*(1+Settings!$D$19)^INT((M$6-1)/12)</f>
        <v>35000</v>
      </c>
      <c r="N25" s="77" t="n">
        <f aca="false">Settings!$D$30*Settings!$D$9*(1+Settings!$D$19)^INT((N$6-1)/12)</f>
        <v>35000</v>
      </c>
      <c r="O25" s="77" t="n">
        <f aca="false">Settings!$D$30*Settings!$D$9*(1+Settings!$D$19)^INT((O$6-1)/12)</f>
        <v>35000</v>
      </c>
      <c r="P25" s="77" t="n">
        <f aca="false">Settings!$D$30*Settings!$D$9*(1+Settings!$D$19)^INT((P$6-1)/12)</f>
        <v>37800</v>
      </c>
      <c r="Q25" s="77" t="n">
        <f aca="false">Settings!$D$30*Settings!$D$9*(1+Settings!$D$19)^INT((Q$6-1)/12)</f>
        <v>37800</v>
      </c>
      <c r="R25" s="77" t="n">
        <f aca="false">Settings!$D$30*Settings!$D$9*(1+Settings!$D$19)^INT((R$6-1)/12)</f>
        <v>37800</v>
      </c>
      <c r="S25" s="77" t="n">
        <f aca="false">Settings!$D$30*Settings!$D$9*(1+Settings!$D$19)^INT((S$6-1)/12)</f>
        <v>37800</v>
      </c>
      <c r="T25" s="77" t="n">
        <f aca="false">Settings!$D$30*Settings!$D$9*(1+Settings!$D$19)^INT((T$6-1)/12)</f>
        <v>37800</v>
      </c>
      <c r="U25" s="77" t="n">
        <f aca="false">Settings!$D$30*Settings!$D$9*(1+Settings!$D$19)^INT((U$6-1)/12)</f>
        <v>37800</v>
      </c>
      <c r="V25" s="77" t="n">
        <f aca="false">Settings!$D$30*Settings!$D$9*(1+Settings!$D$19)^INT((V$6-1)/12)</f>
        <v>37800</v>
      </c>
      <c r="W25" s="77" t="n">
        <f aca="false">Settings!$D$30*Settings!$D$9*(1+Settings!$D$19)^INT((W$6-1)/12)</f>
        <v>37800</v>
      </c>
      <c r="X25" s="77" t="n">
        <f aca="false">Settings!$D$30*Settings!$D$9*(1+Settings!$D$19)^INT((X$6-1)/12)</f>
        <v>37800</v>
      </c>
      <c r="Y25" s="77" t="n">
        <f aca="false">Settings!$D$30*Settings!$D$9*(1+Settings!$D$19)^INT((Y$6-1)/12)</f>
        <v>37800</v>
      </c>
      <c r="Z25" s="77" t="n">
        <f aca="false">Settings!$D$30*Settings!$D$9*(1+Settings!$D$19)^INT((Z$6-1)/12)</f>
        <v>37800</v>
      </c>
      <c r="AA25" s="77" t="n">
        <f aca="false">Settings!$D$30*Settings!$D$9*(1+Settings!$D$19)^INT((AA$6-1)/12)</f>
        <v>37800</v>
      </c>
      <c r="AB25" s="77" t="n">
        <f aca="false">Settings!$D$30*Settings!$D$9*(1+Settings!$D$19)^INT((AB$6-1)/12)</f>
        <v>40824</v>
      </c>
      <c r="AC25" s="77" t="n">
        <f aca="false">Settings!$D$30*Settings!$D$9*(1+Settings!$D$19)^INT((AC$6-1)/12)</f>
        <v>40824</v>
      </c>
      <c r="AD25" s="77" t="n">
        <f aca="false">Settings!$D$30*Settings!$D$9*(1+Settings!$D$19)^INT((AD$6-1)/12)</f>
        <v>40824</v>
      </c>
      <c r="AE25" s="77" t="n">
        <f aca="false">Settings!$D$30*Settings!$D$9*(1+Settings!$D$19)^INT((AE$6-1)/12)</f>
        <v>40824</v>
      </c>
      <c r="AF25" s="77" t="n">
        <f aca="false">Settings!$D$30*Settings!$D$9*(1+Settings!$D$19)^INT((AF$6-1)/12)</f>
        <v>40824</v>
      </c>
      <c r="AG25" s="77" t="n">
        <f aca="false">Settings!$D$30*Settings!$D$9*(1+Settings!$D$19)^INT((AG$6-1)/12)</f>
        <v>40824</v>
      </c>
      <c r="AH25" s="77" t="n">
        <f aca="false">Settings!$D$30*Settings!$D$9*(1+Settings!$D$19)^INT((AH$6-1)/12)</f>
        <v>40824</v>
      </c>
      <c r="AI25" s="77" t="n">
        <f aca="false">Settings!$D$30*Settings!$D$9*(1+Settings!$D$19)^INT((AI$6-1)/12)</f>
        <v>40824</v>
      </c>
      <c r="AJ25" s="77" t="n">
        <f aca="false">Settings!$D$30*Settings!$D$9*(1+Settings!$D$19)^INT((AJ$6-1)/12)</f>
        <v>40824</v>
      </c>
      <c r="AK25" s="77" t="n">
        <f aca="false">Settings!$D$30*Settings!$D$9*(1+Settings!$D$19)^INT((AK$6-1)/12)</f>
        <v>40824</v>
      </c>
      <c r="AL25" s="77" t="n">
        <f aca="false">Settings!$D$30*Settings!$D$9*(1+Settings!$D$19)^INT((AL$6-1)/12)</f>
        <v>40824</v>
      </c>
      <c r="AM25" s="77" t="n">
        <f aca="false">Settings!$D$30*Settings!$D$9*(1+Settings!$D$19)^INT((AM$6-1)/12)</f>
        <v>40824</v>
      </c>
    </row>
    <row r="26" customFormat="false" ht="21" hidden="false" customHeight="true" outlineLevel="0" collapsed="false">
      <c r="A26" s="46"/>
      <c r="B26" s="46"/>
      <c r="C26" s="46" t="s">
        <v>183</v>
      </c>
      <c r="D26" s="78" t="n">
        <f aca="false">D24*D25</f>
        <v>35000</v>
      </c>
      <c r="E26" s="78" t="n">
        <f aca="false">E24*E25</f>
        <v>35000</v>
      </c>
      <c r="F26" s="78" t="n">
        <f aca="false">F24*F25</f>
        <v>35000</v>
      </c>
      <c r="G26" s="78" t="n">
        <f aca="false">G24*G25</f>
        <v>35000</v>
      </c>
      <c r="H26" s="78" t="n">
        <f aca="false">H24*H25</f>
        <v>35000</v>
      </c>
      <c r="I26" s="78" t="n">
        <f aca="false">I24*I25</f>
        <v>35000</v>
      </c>
      <c r="J26" s="78" t="n">
        <f aca="false">J24*J25</f>
        <v>35000</v>
      </c>
      <c r="K26" s="78" t="n">
        <f aca="false">K24*K25</f>
        <v>35000</v>
      </c>
      <c r="L26" s="78" t="n">
        <f aca="false">L24*L25</f>
        <v>35000</v>
      </c>
      <c r="M26" s="78" t="n">
        <f aca="false">M24*M25</f>
        <v>35000</v>
      </c>
      <c r="N26" s="78" t="n">
        <f aca="false">N24*N25</f>
        <v>35000</v>
      </c>
      <c r="O26" s="78" t="n">
        <f aca="false">O24*O25</f>
        <v>35000</v>
      </c>
      <c r="P26" s="78" t="n">
        <f aca="false">P24*P25</f>
        <v>37800</v>
      </c>
      <c r="Q26" s="78" t="n">
        <f aca="false">Q24*Q25</f>
        <v>37800</v>
      </c>
      <c r="R26" s="78" t="n">
        <f aca="false">R24*R25</f>
        <v>37800</v>
      </c>
      <c r="S26" s="78" t="n">
        <f aca="false">S24*S25</f>
        <v>37800</v>
      </c>
      <c r="T26" s="78" t="n">
        <f aca="false">T24*T25</f>
        <v>37800</v>
      </c>
      <c r="U26" s="78" t="n">
        <f aca="false">U24*U25</f>
        <v>37800</v>
      </c>
      <c r="V26" s="78" t="n">
        <f aca="false">V24*V25</f>
        <v>37800</v>
      </c>
      <c r="W26" s="78" t="n">
        <f aca="false">W24*W25</f>
        <v>37800</v>
      </c>
      <c r="X26" s="78" t="n">
        <f aca="false">X24*X25</f>
        <v>37800</v>
      </c>
      <c r="Y26" s="78" t="n">
        <f aca="false">Y24*Y25</f>
        <v>37800</v>
      </c>
      <c r="Z26" s="78" t="n">
        <f aca="false">Z24*Z25</f>
        <v>37800</v>
      </c>
      <c r="AA26" s="78" t="n">
        <f aca="false">AA24*AA25</f>
        <v>37800</v>
      </c>
      <c r="AB26" s="78" t="n">
        <f aca="false">AB24*AB25</f>
        <v>40824</v>
      </c>
      <c r="AC26" s="78" t="n">
        <f aca="false">AC24*AC25</f>
        <v>40824</v>
      </c>
      <c r="AD26" s="78" t="n">
        <f aca="false">AD24*AD25</f>
        <v>40824</v>
      </c>
      <c r="AE26" s="78" t="n">
        <f aca="false">AE24*AE25</f>
        <v>40824</v>
      </c>
      <c r="AF26" s="78" t="n">
        <f aca="false">AF24*AF25</f>
        <v>40824</v>
      </c>
      <c r="AG26" s="78" t="n">
        <f aca="false">AG24*AG25</f>
        <v>40824</v>
      </c>
      <c r="AH26" s="78" t="n">
        <f aca="false">AH24*AH25</f>
        <v>40824</v>
      </c>
      <c r="AI26" s="78" t="n">
        <f aca="false">AI24*AI25</f>
        <v>40824</v>
      </c>
      <c r="AJ26" s="78" t="n">
        <f aca="false">AJ24*AJ25</f>
        <v>40824</v>
      </c>
      <c r="AK26" s="78" t="n">
        <f aca="false">AK24*AK25</f>
        <v>40824</v>
      </c>
      <c r="AL26" s="78" t="n">
        <f aca="false">AL24*AL25</f>
        <v>40824</v>
      </c>
      <c r="AM26" s="78" t="n">
        <f aca="false">AM24*AM25</f>
        <v>40824</v>
      </c>
    </row>
    <row r="27" customFormat="false" ht="21" hidden="false" customHeight="true" outlineLevel="0" collapsed="false">
      <c r="A27" s="46"/>
      <c r="B27" s="46"/>
      <c r="C27" s="46"/>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row>
    <row r="28" customFormat="false" ht="21" hidden="false" customHeight="true" outlineLevel="0" collapsed="false">
      <c r="A28" s="46"/>
      <c r="B28" s="46"/>
      <c r="C28" s="89" t="s">
        <v>188</v>
      </c>
      <c r="D28" s="75" t="n">
        <f aca="false">'Plan Drivers'!D359</f>
        <v>1</v>
      </c>
      <c r="E28" s="75" t="n">
        <f aca="false">'Plan Drivers'!E359</f>
        <v>1</v>
      </c>
      <c r="F28" s="75" t="n">
        <f aca="false">'Plan Drivers'!F359</f>
        <v>1</v>
      </c>
      <c r="G28" s="75" t="n">
        <f aca="false">'Plan Drivers'!G359</f>
        <v>1</v>
      </c>
      <c r="H28" s="75" t="n">
        <f aca="false">'Plan Drivers'!H359</f>
        <v>1</v>
      </c>
      <c r="I28" s="75" t="n">
        <f aca="false">'Plan Drivers'!I359</f>
        <v>1</v>
      </c>
      <c r="J28" s="75" t="n">
        <f aca="false">'Plan Drivers'!J359</f>
        <v>1</v>
      </c>
      <c r="K28" s="75" t="n">
        <f aca="false">'Plan Drivers'!K359</f>
        <v>1</v>
      </c>
      <c r="L28" s="75" t="n">
        <f aca="false">'Plan Drivers'!L359</f>
        <v>1</v>
      </c>
      <c r="M28" s="75" t="n">
        <f aca="false">'Plan Drivers'!M359</f>
        <v>1</v>
      </c>
      <c r="N28" s="75" t="n">
        <f aca="false">'Plan Drivers'!N359</f>
        <v>1</v>
      </c>
      <c r="O28" s="75" t="n">
        <f aca="false">'Plan Drivers'!O359</f>
        <v>1</v>
      </c>
      <c r="P28" s="75" t="n">
        <f aca="false">'Plan Drivers'!P359</f>
        <v>1</v>
      </c>
      <c r="Q28" s="75" t="n">
        <f aca="false">'Plan Drivers'!Q359</f>
        <v>1</v>
      </c>
      <c r="R28" s="75" t="n">
        <f aca="false">'Plan Drivers'!R359</f>
        <v>1</v>
      </c>
      <c r="S28" s="75" t="n">
        <f aca="false">'Plan Drivers'!S359</f>
        <v>1</v>
      </c>
      <c r="T28" s="75" t="n">
        <f aca="false">'Plan Drivers'!T359</f>
        <v>1</v>
      </c>
      <c r="U28" s="75" t="n">
        <f aca="false">'Plan Drivers'!U359</f>
        <v>1</v>
      </c>
      <c r="V28" s="75" t="n">
        <f aca="false">'Plan Drivers'!V359</f>
        <v>1</v>
      </c>
      <c r="W28" s="75" t="n">
        <f aca="false">'Plan Drivers'!W359</f>
        <v>1</v>
      </c>
      <c r="X28" s="75" t="n">
        <f aca="false">'Plan Drivers'!X359</f>
        <v>1</v>
      </c>
      <c r="Y28" s="75" t="n">
        <f aca="false">'Plan Drivers'!Y359</f>
        <v>1</v>
      </c>
      <c r="Z28" s="75" t="n">
        <f aca="false">'Plan Drivers'!Z359</f>
        <v>1</v>
      </c>
      <c r="AA28" s="75" t="n">
        <f aca="false">'Plan Drivers'!AA359</f>
        <v>1</v>
      </c>
      <c r="AB28" s="75" t="n">
        <f aca="false">'Plan Drivers'!AB359</f>
        <v>1</v>
      </c>
      <c r="AC28" s="75" t="n">
        <f aca="false">'Plan Drivers'!AC359</f>
        <v>1</v>
      </c>
      <c r="AD28" s="75" t="n">
        <f aca="false">'Plan Drivers'!AD359</f>
        <v>1</v>
      </c>
      <c r="AE28" s="75" t="n">
        <f aca="false">'Plan Drivers'!AE359</f>
        <v>1</v>
      </c>
      <c r="AF28" s="75" t="n">
        <f aca="false">'Plan Drivers'!AF359</f>
        <v>1</v>
      </c>
      <c r="AG28" s="75" t="n">
        <f aca="false">'Plan Drivers'!AG359</f>
        <v>1</v>
      </c>
      <c r="AH28" s="75" t="n">
        <f aca="false">'Plan Drivers'!AH359</f>
        <v>1</v>
      </c>
      <c r="AI28" s="75" t="n">
        <f aca="false">'Plan Drivers'!AI359</f>
        <v>1</v>
      </c>
      <c r="AJ28" s="75" t="n">
        <f aca="false">'Plan Drivers'!AJ359</f>
        <v>1</v>
      </c>
      <c r="AK28" s="75" t="n">
        <f aca="false">'Plan Drivers'!AK359</f>
        <v>1</v>
      </c>
      <c r="AL28" s="75" t="n">
        <f aca="false">'Plan Drivers'!AL359</f>
        <v>1</v>
      </c>
      <c r="AM28" s="75" t="n">
        <f aca="false">'Plan Drivers'!AM359</f>
        <v>1</v>
      </c>
    </row>
    <row r="29" customFormat="false" ht="21" hidden="false" customHeight="true" outlineLevel="0" collapsed="false">
      <c r="A29" s="46"/>
      <c r="B29" s="46"/>
      <c r="C29" s="46" t="s">
        <v>182</v>
      </c>
      <c r="D29" s="77" t="n">
        <f aca="false">Settings!$D$31*Settings!$D$9*(1+Settings!$D$19)^INT((D$6-1)/12)</f>
        <v>30000</v>
      </c>
      <c r="E29" s="77" t="n">
        <f aca="false">Settings!$D$31*Settings!$D$9*(1+Settings!$D$19)^INT((E$6-1)/12)</f>
        <v>30000</v>
      </c>
      <c r="F29" s="77" t="n">
        <f aca="false">Settings!$D$31*Settings!$D$9*(1+Settings!$D$19)^INT((F$6-1)/12)</f>
        <v>30000</v>
      </c>
      <c r="G29" s="77" t="n">
        <f aca="false">Settings!$D$31*Settings!$D$9*(1+Settings!$D$19)^INT((G$6-1)/12)</f>
        <v>30000</v>
      </c>
      <c r="H29" s="77" t="n">
        <f aca="false">Settings!$D$31*Settings!$D$9*(1+Settings!$D$19)^INT((H$6-1)/12)</f>
        <v>30000</v>
      </c>
      <c r="I29" s="77" t="n">
        <f aca="false">Settings!$D$31*Settings!$D$9*(1+Settings!$D$19)^INT((I$6-1)/12)</f>
        <v>30000</v>
      </c>
      <c r="J29" s="77" t="n">
        <f aca="false">Settings!$D$31*Settings!$D$9*(1+Settings!$D$19)^INT((J$6-1)/12)</f>
        <v>30000</v>
      </c>
      <c r="K29" s="77" t="n">
        <f aca="false">Settings!$D$31*Settings!$D$9*(1+Settings!$D$19)^INT((K$6-1)/12)</f>
        <v>30000</v>
      </c>
      <c r="L29" s="77" t="n">
        <f aca="false">Settings!$D$31*Settings!$D$9*(1+Settings!$D$19)^INT((L$6-1)/12)</f>
        <v>30000</v>
      </c>
      <c r="M29" s="77" t="n">
        <f aca="false">Settings!$D$31*Settings!$D$9*(1+Settings!$D$19)^INT((M$6-1)/12)</f>
        <v>30000</v>
      </c>
      <c r="N29" s="77" t="n">
        <f aca="false">Settings!$D$31*Settings!$D$9*(1+Settings!$D$19)^INT((N$6-1)/12)</f>
        <v>30000</v>
      </c>
      <c r="O29" s="77" t="n">
        <f aca="false">Settings!$D$31*Settings!$D$9*(1+Settings!$D$19)^INT((O$6-1)/12)</f>
        <v>30000</v>
      </c>
      <c r="P29" s="77" t="n">
        <f aca="false">Settings!$D$31*Settings!$D$9*(1+Settings!$D$19)^INT((P$6-1)/12)</f>
        <v>32400</v>
      </c>
      <c r="Q29" s="77" t="n">
        <f aca="false">Settings!$D$31*Settings!$D$9*(1+Settings!$D$19)^INT((Q$6-1)/12)</f>
        <v>32400</v>
      </c>
      <c r="R29" s="77" t="n">
        <f aca="false">Settings!$D$31*Settings!$D$9*(1+Settings!$D$19)^INT((R$6-1)/12)</f>
        <v>32400</v>
      </c>
      <c r="S29" s="77" t="n">
        <f aca="false">Settings!$D$31*Settings!$D$9*(1+Settings!$D$19)^INT((S$6-1)/12)</f>
        <v>32400</v>
      </c>
      <c r="T29" s="77" t="n">
        <f aca="false">Settings!$D$31*Settings!$D$9*(1+Settings!$D$19)^INT((T$6-1)/12)</f>
        <v>32400</v>
      </c>
      <c r="U29" s="77" t="n">
        <f aca="false">Settings!$D$31*Settings!$D$9*(1+Settings!$D$19)^INT((U$6-1)/12)</f>
        <v>32400</v>
      </c>
      <c r="V29" s="77" t="n">
        <f aca="false">Settings!$D$31*Settings!$D$9*(1+Settings!$D$19)^INT((V$6-1)/12)</f>
        <v>32400</v>
      </c>
      <c r="W29" s="77" t="n">
        <f aca="false">Settings!$D$31*Settings!$D$9*(1+Settings!$D$19)^INT((W$6-1)/12)</f>
        <v>32400</v>
      </c>
      <c r="X29" s="77" t="n">
        <f aca="false">Settings!$D$31*Settings!$D$9*(1+Settings!$D$19)^INT((X$6-1)/12)</f>
        <v>32400</v>
      </c>
      <c r="Y29" s="77" t="n">
        <f aca="false">Settings!$D$31*Settings!$D$9*(1+Settings!$D$19)^INT((Y$6-1)/12)</f>
        <v>32400</v>
      </c>
      <c r="Z29" s="77" t="n">
        <f aca="false">Settings!$D$31*Settings!$D$9*(1+Settings!$D$19)^INT((Z$6-1)/12)</f>
        <v>32400</v>
      </c>
      <c r="AA29" s="77" t="n">
        <f aca="false">Settings!$D$31*Settings!$D$9*(1+Settings!$D$19)^INT((AA$6-1)/12)</f>
        <v>32400</v>
      </c>
      <c r="AB29" s="77" t="n">
        <f aca="false">Settings!$D$31*Settings!$D$9*(1+Settings!$D$19)^INT((AB$6-1)/12)</f>
        <v>34992</v>
      </c>
      <c r="AC29" s="77" t="n">
        <f aca="false">Settings!$D$31*Settings!$D$9*(1+Settings!$D$19)^INT((AC$6-1)/12)</f>
        <v>34992</v>
      </c>
      <c r="AD29" s="77" t="n">
        <f aca="false">Settings!$D$31*Settings!$D$9*(1+Settings!$D$19)^INT((AD$6-1)/12)</f>
        <v>34992</v>
      </c>
      <c r="AE29" s="77" t="n">
        <f aca="false">Settings!$D$31*Settings!$D$9*(1+Settings!$D$19)^INT((AE$6-1)/12)</f>
        <v>34992</v>
      </c>
      <c r="AF29" s="77" t="n">
        <f aca="false">Settings!$D$31*Settings!$D$9*(1+Settings!$D$19)^INT((AF$6-1)/12)</f>
        <v>34992</v>
      </c>
      <c r="AG29" s="77" t="n">
        <f aca="false">Settings!$D$31*Settings!$D$9*(1+Settings!$D$19)^INT((AG$6-1)/12)</f>
        <v>34992</v>
      </c>
      <c r="AH29" s="77" t="n">
        <f aca="false">Settings!$D$31*Settings!$D$9*(1+Settings!$D$19)^INT((AH$6-1)/12)</f>
        <v>34992</v>
      </c>
      <c r="AI29" s="77" t="n">
        <f aca="false">Settings!$D$31*Settings!$D$9*(1+Settings!$D$19)^INT((AI$6-1)/12)</f>
        <v>34992</v>
      </c>
      <c r="AJ29" s="77" t="n">
        <f aca="false">Settings!$D$31*Settings!$D$9*(1+Settings!$D$19)^INT((AJ$6-1)/12)</f>
        <v>34992</v>
      </c>
      <c r="AK29" s="77" t="n">
        <f aca="false">Settings!$D$31*Settings!$D$9*(1+Settings!$D$19)^INT((AK$6-1)/12)</f>
        <v>34992</v>
      </c>
      <c r="AL29" s="77" t="n">
        <f aca="false">Settings!$D$31*Settings!$D$9*(1+Settings!$D$19)^INT((AL$6-1)/12)</f>
        <v>34992</v>
      </c>
      <c r="AM29" s="77" t="n">
        <f aca="false">Settings!$D$31*Settings!$D$9*(1+Settings!$D$19)^INT((AM$6-1)/12)</f>
        <v>34992</v>
      </c>
    </row>
    <row r="30" customFormat="false" ht="21" hidden="false" customHeight="true" outlineLevel="0" collapsed="false">
      <c r="A30" s="46"/>
      <c r="B30" s="46"/>
      <c r="C30" s="46" t="s">
        <v>183</v>
      </c>
      <c r="D30" s="78" t="n">
        <f aca="false">D28*D29</f>
        <v>30000</v>
      </c>
      <c r="E30" s="78" t="n">
        <f aca="false">E28*E29</f>
        <v>30000</v>
      </c>
      <c r="F30" s="78" t="n">
        <f aca="false">F28*F29</f>
        <v>30000</v>
      </c>
      <c r="G30" s="78" t="n">
        <f aca="false">G28*G29</f>
        <v>30000</v>
      </c>
      <c r="H30" s="78" t="n">
        <f aca="false">H28*H29</f>
        <v>30000</v>
      </c>
      <c r="I30" s="78" t="n">
        <f aca="false">I28*I29</f>
        <v>30000</v>
      </c>
      <c r="J30" s="78" t="n">
        <f aca="false">J28*J29</f>
        <v>30000</v>
      </c>
      <c r="K30" s="78" t="n">
        <f aca="false">K28*K29</f>
        <v>30000</v>
      </c>
      <c r="L30" s="78" t="n">
        <f aca="false">L28*L29</f>
        <v>30000</v>
      </c>
      <c r="M30" s="78" t="n">
        <f aca="false">M28*M29</f>
        <v>30000</v>
      </c>
      <c r="N30" s="78" t="n">
        <f aca="false">N28*N29</f>
        <v>30000</v>
      </c>
      <c r="O30" s="78" t="n">
        <f aca="false">O28*O29</f>
        <v>30000</v>
      </c>
      <c r="P30" s="78" t="n">
        <f aca="false">P28*P29</f>
        <v>32400</v>
      </c>
      <c r="Q30" s="78" t="n">
        <f aca="false">Q28*Q29</f>
        <v>32400</v>
      </c>
      <c r="R30" s="78" t="n">
        <f aca="false">R28*R29</f>
        <v>32400</v>
      </c>
      <c r="S30" s="78" t="n">
        <f aca="false">S28*S29</f>
        <v>32400</v>
      </c>
      <c r="T30" s="78" t="n">
        <f aca="false">T28*T29</f>
        <v>32400</v>
      </c>
      <c r="U30" s="78" t="n">
        <f aca="false">U28*U29</f>
        <v>32400</v>
      </c>
      <c r="V30" s="78" t="n">
        <f aca="false">V28*V29</f>
        <v>32400</v>
      </c>
      <c r="W30" s="78" t="n">
        <f aca="false">W28*W29</f>
        <v>32400</v>
      </c>
      <c r="X30" s="78" t="n">
        <f aca="false">X28*X29</f>
        <v>32400</v>
      </c>
      <c r="Y30" s="78" t="n">
        <f aca="false">Y28*Y29</f>
        <v>32400</v>
      </c>
      <c r="Z30" s="78" t="n">
        <f aca="false">Z28*Z29</f>
        <v>32400</v>
      </c>
      <c r="AA30" s="78" t="n">
        <f aca="false">AA28*AA29</f>
        <v>32400</v>
      </c>
      <c r="AB30" s="78" t="n">
        <f aca="false">AB28*AB29</f>
        <v>34992</v>
      </c>
      <c r="AC30" s="78" t="n">
        <f aca="false">AC28*AC29</f>
        <v>34992</v>
      </c>
      <c r="AD30" s="78" t="n">
        <f aca="false">AD28*AD29</f>
        <v>34992</v>
      </c>
      <c r="AE30" s="78" t="n">
        <f aca="false">AE28*AE29</f>
        <v>34992</v>
      </c>
      <c r="AF30" s="78" t="n">
        <f aca="false">AF28*AF29</f>
        <v>34992</v>
      </c>
      <c r="AG30" s="78" t="n">
        <f aca="false">AG28*AG29</f>
        <v>34992</v>
      </c>
      <c r="AH30" s="78" t="n">
        <f aca="false">AH28*AH29</f>
        <v>34992</v>
      </c>
      <c r="AI30" s="78" t="n">
        <f aca="false">AI28*AI29</f>
        <v>34992</v>
      </c>
      <c r="AJ30" s="78" t="n">
        <f aca="false">AJ28*AJ29</f>
        <v>34992</v>
      </c>
      <c r="AK30" s="78" t="n">
        <f aca="false">AK28*AK29</f>
        <v>34992</v>
      </c>
      <c r="AL30" s="78" t="n">
        <f aca="false">AL28*AL29</f>
        <v>34992</v>
      </c>
      <c r="AM30" s="78" t="n">
        <f aca="false">AM28*AM29</f>
        <v>34992</v>
      </c>
    </row>
    <row r="31" customFormat="false" ht="21" hidden="false" customHeight="true" outlineLevel="0" collapsed="false">
      <c r="A31" s="46"/>
      <c r="B31" s="46"/>
      <c r="C31" s="4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row>
    <row r="32" customFormat="false" ht="21" hidden="false" customHeight="true" outlineLevel="0" collapsed="false">
      <c r="A32" s="46"/>
      <c r="B32" s="46"/>
      <c r="C32" s="89" t="s">
        <v>189</v>
      </c>
      <c r="D32" s="75" t="n">
        <f aca="false">'Plan Drivers'!D372</f>
        <v>2</v>
      </c>
      <c r="E32" s="75" t="n">
        <f aca="false">'Plan Drivers'!E372</f>
        <v>2</v>
      </c>
      <c r="F32" s="75" t="n">
        <f aca="false">'Plan Drivers'!F372</f>
        <v>2</v>
      </c>
      <c r="G32" s="75" t="n">
        <f aca="false">'Plan Drivers'!G372</f>
        <v>2</v>
      </c>
      <c r="H32" s="75" t="n">
        <f aca="false">'Plan Drivers'!H372</f>
        <v>2</v>
      </c>
      <c r="I32" s="75" t="n">
        <f aca="false">'Plan Drivers'!I372</f>
        <v>2</v>
      </c>
      <c r="J32" s="75" t="n">
        <f aca="false">'Plan Drivers'!J372</f>
        <v>2</v>
      </c>
      <c r="K32" s="75" t="n">
        <f aca="false">'Plan Drivers'!K372</f>
        <v>2</v>
      </c>
      <c r="L32" s="75" t="n">
        <f aca="false">'Plan Drivers'!L372</f>
        <v>2</v>
      </c>
      <c r="M32" s="75" t="n">
        <f aca="false">'Plan Drivers'!M372</f>
        <v>2</v>
      </c>
      <c r="N32" s="75" t="n">
        <f aca="false">'Plan Drivers'!N372</f>
        <v>2</v>
      </c>
      <c r="O32" s="75" t="n">
        <f aca="false">'Plan Drivers'!O372</f>
        <v>2</v>
      </c>
      <c r="P32" s="75" t="n">
        <f aca="false">'Plan Drivers'!P372</f>
        <v>2</v>
      </c>
      <c r="Q32" s="75" t="n">
        <f aca="false">'Plan Drivers'!Q372</f>
        <v>2</v>
      </c>
      <c r="R32" s="75" t="n">
        <f aca="false">'Plan Drivers'!R372</f>
        <v>2</v>
      </c>
      <c r="S32" s="75" t="n">
        <f aca="false">'Plan Drivers'!S372</f>
        <v>2</v>
      </c>
      <c r="T32" s="75" t="n">
        <f aca="false">'Plan Drivers'!T372</f>
        <v>2</v>
      </c>
      <c r="U32" s="75" t="n">
        <f aca="false">'Plan Drivers'!U372</f>
        <v>2</v>
      </c>
      <c r="V32" s="75" t="n">
        <f aca="false">'Plan Drivers'!V372</f>
        <v>2</v>
      </c>
      <c r="W32" s="75" t="n">
        <f aca="false">'Plan Drivers'!W372</f>
        <v>2</v>
      </c>
      <c r="X32" s="75" t="n">
        <f aca="false">'Plan Drivers'!X372</f>
        <v>2</v>
      </c>
      <c r="Y32" s="75" t="n">
        <f aca="false">'Plan Drivers'!Y372</f>
        <v>2</v>
      </c>
      <c r="Z32" s="75" t="n">
        <f aca="false">'Plan Drivers'!Z372</f>
        <v>2</v>
      </c>
      <c r="AA32" s="75" t="n">
        <f aca="false">'Plan Drivers'!AA372</f>
        <v>2</v>
      </c>
      <c r="AB32" s="75" t="n">
        <f aca="false">'Plan Drivers'!AB372</f>
        <v>2</v>
      </c>
      <c r="AC32" s="75" t="n">
        <f aca="false">'Plan Drivers'!AC372</f>
        <v>2</v>
      </c>
      <c r="AD32" s="75" t="n">
        <f aca="false">'Plan Drivers'!AD372</f>
        <v>2</v>
      </c>
      <c r="AE32" s="75" t="n">
        <f aca="false">'Plan Drivers'!AE372</f>
        <v>2</v>
      </c>
      <c r="AF32" s="75" t="n">
        <f aca="false">'Plan Drivers'!AF372</f>
        <v>2</v>
      </c>
      <c r="AG32" s="75" t="n">
        <f aca="false">'Plan Drivers'!AG372</f>
        <v>2</v>
      </c>
      <c r="AH32" s="75" t="n">
        <f aca="false">'Plan Drivers'!AH372</f>
        <v>2</v>
      </c>
      <c r="AI32" s="75" t="n">
        <f aca="false">'Plan Drivers'!AI372</f>
        <v>2</v>
      </c>
      <c r="AJ32" s="75" t="n">
        <f aca="false">'Plan Drivers'!AJ372</f>
        <v>2</v>
      </c>
      <c r="AK32" s="75" t="n">
        <f aca="false">'Plan Drivers'!AK372</f>
        <v>2</v>
      </c>
      <c r="AL32" s="75" t="n">
        <f aca="false">'Plan Drivers'!AL372</f>
        <v>2</v>
      </c>
      <c r="AM32" s="75" t="n">
        <f aca="false">'Plan Drivers'!AM372</f>
        <v>2</v>
      </c>
    </row>
    <row r="33" customFormat="false" ht="21" hidden="false" customHeight="true" outlineLevel="0" collapsed="false">
      <c r="A33" s="46"/>
      <c r="B33" s="46"/>
      <c r="C33" s="46" t="s">
        <v>182</v>
      </c>
      <c r="D33" s="77" t="n">
        <f aca="false">Settings!$D$32*Settings!$D$9*(1+Settings!$D$19)^INT((D$6-1)/12)</f>
        <v>25000</v>
      </c>
      <c r="E33" s="77" t="n">
        <f aca="false">Settings!$D$32*Settings!$D$9*(1+Settings!$D$19)^INT((E$6-1)/12)</f>
        <v>25000</v>
      </c>
      <c r="F33" s="77" t="n">
        <f aca="false">Settings!$D$32*Settings!$D$9*(1+Settings!$D$19)^INT((F$6-1)/12)</f>
        <v>25000</v>
      </c>
      <c r="G33" s="77" t="n">
        <f aca="false">Settings!$D$32*Settings!$D$9*(1+Settings!$D$19)^INT((G$6-1)/12)</f>
        <v>25000</v>
      </c>
      <c r="H33" s="77" t="n">
        <f aca="false">Settings!$D$32*Settings!$D$9*(1+Settings!$D$19)^INT((H$6-1)/12)</f>
        <v>25000</v>
      </c>
      <c r="I33" s="77" t="n">
        <f aca="false">Settings!$D$32*Settings!$D$9*(1+Settings!$D$19)^INT((I$6-1)/12)</f>
        <v>25000</v>
      </c>
      <c r="J33" s="77" t="n">
        <f aca="false">Settings!$D$32*Settings!$D$9*(1+Settings!$D$19)^INT((J$6-1)/12)</f>
        <v>25000</v>
      </c>
      <c r="K33" s="77" t="n">
        <f aca="false">Settings!$D$32*Settings!$D$9*(1+Settings!$D$19)^INT((K$6-1)/12)</f>
        <v>25000</v>
      </c>
      <c r="L33" s="77" t="n">
        <f aca="false">Settings!$D$32*Settings!$D$9*(1+Settings!$D$19)^INT((L$6-1)/12)</f>
        <v>25000</v>
      </c>
      <c r="M33" s="77" t="n">
        <f aca="false">Settings!$D$32*Settings!$D$9*(1+Settings!$D$19)^INT((M$6-1)/12)</f>
        <v>25000</v>
      </c>
      <c r="N33" s="77" t="n">
        <f aca="false">Settings!$D$32*Settings!$D$9*(1+Settings!$D$19)^INT((N$6-1)/12)</f>
        <v>25000</v>
      </c>
      <c r="O33" s="77" t="n">
        <f aca="false">Settings!$D$32*Settings!$D$9*(1+Settings!$D$19)^INT((O$6-1)/12)</f>
        <v>25000</v>
      </c>
      <c r="P33" s="77" t="n">
        <f aca="false">Settings!$D$32*Settings!$D$9*(1+Settings!$D$19)^INT((P$6-1)/12)</f>
        <v>27000</v>
      </c>
      <c r="Q33" s="77" t="n">
        <f aca="false">Settings!$D$32*Settings!$D$9*(1+Settings!$D$19)^INT((Q$6-1)/12)</f>
        <v>27000</v>
      </c>
      <c r="R33" s="77" t="n">
        <f aca="false">Settings!$D$32*Settings!$D$9*(1+Settings!$D$19)^INT((R$6-1)/12)</f>
        <v>27000</v>
      </c>
      <c r="S33" s="77" t="n">
        <f aca="false">Settings!$D$32*Settings!$D$9*(1+Settings!$D$19)^INT((S$6-1)/12)</f>
        <v>27000</v>
      </c>
      <c r="T33" s="77" t="n">
        <f aca="false">Settings!$D$32*Settings!$D$9*(1+Settings!$D$19)^INT((T$6-1)/12)</f>
        <v>27000</v>
      </c>
      <c r="U33" s="77" t="n">
        <f aca="false">Settings!$D$32*Settings!$D$9*(1+Settings!$D$19)^INT((U$6-1)/12)</f>
        <v>27000</v>
      </c>
      <c r="V33" s="77" t="n">
        <f aca="false">Settings!$D$32*Settings!$D$9*(1+Settings!$D$19)^INT((V$6-1)/12)</f>
        <v>27000</v>
      </c>
      <c r="W33" s="77" t="n">
        <f aca="false">Settings!$D$32*Settings!$D$9*(1+Settings!$D$19)^INT((W$6-1)/12)</f>
        <v>27000</v>
      </c>
      <c r="X33" s="77" t="n">
        <f aca="false">Settings!$D$32*Settings!$D$9*(1+Settings!$D$19)^INT((X$6-1)/12)</f>
        <v>27000</v>
      </c>
      <c r="Y33" s="77" t="n">
        <f aca="false">Settings!$D$32*Settings!$D$9*(1+Settings!$D$19)^INT((Y$6-1)/12)</f>
        <v>27000</v>
      </c>
      <c r="Z33" s="77" t="n">
        <f aca="false">Settings!$D$32*Settings!$D$9*(1+Settings!$D$19)^INT((Z$6-1)/12)</f>
        <v>27000</v>
      </c>
      <c r="AA33" s="77" t="n">
        <f aca="false">Settings!$D$32*Settings!$D$9*(1+Settings!$D$19)^INT((AA$6-1)/12)</f>
        <v>27000</v>
      </c>
      <c r="AB33" s="77" t="n">
        <f aca="false">Settings!$D$32*Settings!$D$9*(1+Settings!$D$19)^INT((AB$6-1)/12)</f>
        <v>29160</v>
      </c>
      <c r="AC33" s="77" t="n">
        <f aca="false">Settings!$D$32*Settings!$D$9*(1+Settings!$D$19)^INT((AC$6-1)/12)</f>
        <v>29160</v>
      </c>
      <c r="AD33" s="77" t="n">
        <f aca="false">Settings!$D$32*Settings!$D$9*(1+Settings!$D$19)^INT((AD$6-1)/12)</f>
        <v>29160</v>
      </c>
      <c r="AE33" s="77" t="n">
        <f aca="false">Settings!$D$32*Settings!$D$9*(1+Settings!$D$19)^INT((AE$6-1)/12)</f>
        <v>29160</v>
      </c>
      <c r="AF33" s="77" t="n">
        <f aca="false">Settings!$D$32*Settings!$D$9*(1+Settings!$D$19)^INT((AF$6-1)/12)</f>
        <v>29160</v>
      </c>
      <c r="AG33" s="77" t="n">
        <f aca="false">Settings!$D$32*Settings!$D$9*(1+Settings!$D$19)^INT((AG$6-1)/12)</f>
        <v>29160</v>
      </c>
      <c r="AH33" s="77" t="n">
        <f aca="false">Settings!$D$32*Settings!$D$9*(1+Settings!$D$19)^INT((AH$6-1)/12)</f>
        <v>29160</v>
      </c>
      <c r="AI33" s="77" t="n">
        <f aca="false">Settings!$D$32*Settings!$D$9*(1+Settings!$D$19)^INT((AI$6-1)/12)</f>
        <v>29160</v>
      </c>
      <c r="AJ33" s="77" t="n">
        <f aca="false">Settings!$D$32*Settings!$D$9*(1+Settings!$D$19)^INT((AJ$6-1)/12)</f>
        <v>29160</v>
      </c>
      <c r="AK33" s="77" t="n">
        <f aca="false">Settings!$D$32*Settings!$D$9*(1+Settings!$D$19)^INT((AK$6-1)/12)</f>
        <v>29160</v>
      </c>
      <c r="AL33" s="77" t="n">
        <f aca="false">Settings!$D$32*Settings!$D$9*(1+Settings!$D$19)^INT((AL$6-1)/12)</f>
        <v>29160</v>
      </c>
      <c r="AM33" s="77" t="n">
        <f aca="false">Settings!$D$32*Settings!$D$9*(1+Settings!$D$19)^INT((AM$6-1)/12)</f>
        <v>29160</v>
      </c>
    </row>
    <row r="34" customFormat="false" ht="21" hidden="false" customHeight="true" outlineLevel="0" collapsed="false">
      <c r="A34" s="46"/>
      <c r="B34" s="46"/>
      <c r="C34" s="46" t="s">
        <v>183</v>
      </c>
      <c r="D34" s="78" t="n">
        <f aca="false">D32*D33</f>
        <v>50000</v>
      </c>
      <c r="E34" s="78" t="n">
        <f aca="false">E32*E33</f>
        <v>50000</v>
      </c>
      <c r="F34" s="78" t="n">
        <f aca="false">F32*F33</f>
        <v>50000</v>
      </c>
      <c r="G34" s="78" t="n">
        <f aca="false">G32*G33</f>
        <v>50000</v>
      </c>
      <c r="H34" s="78" t="n">
        <f aca="false">H32*H33</f>
        <v>50000</v>
      </c>
      <c r="I34" s="78" t="n">
        <f aca="false">I32*I33</f>
        <v>50000</v>
      </c>
      <c r="J34" s="78" t="n">
        <f aca="false">J32*J33</f>
        <v>50000</v>
      </c>
      <c r="K34" s="78" t="n">
        <f aca="false">K32*K33</f>
        <v>50000</v>
      </c>
      <c r="L34" s="78" t="n">
        <f aca="false">L32*L33</f>
        <v>50000</v>
      </c>
      <c r="M34" s="78" t="n">
        <f aca="false">M32*M33</f>
        <v>50000</v>
      </c>
      <c r="N34" s="78" t="n">
        <f aca="false">N32*N33</f>
        <v>50000</v>
      </c>
      <c r="O34" s="78" t="n">
        <f aca="false">O32*O33</f>
        <v>50000</v>
      </c>
      <c r="P34" s="78" t="n">
        <f aca="false">P32*P33</f>
        <v>54000</v>
      </c>
      <c r="Q34" s="78" t="n">
        <f aca="false">Q32*Q33</f>
        <v>54000</v>
      </c>
      <c r="R34" s="78" t="n">
        <f aca="false">R32*R33</f>
        <v>54000</v>
      </c>
      <c r="S34" s="78" t="n">
        <f aca="false">S32*S33</f>
        <v>54000</v>
      </c>
      <c r="T34" s="78" t="n">
        <f aca="false">T32*T33</f>
        <v>54000</v>
      </c>
      <c r="U34" s="78" t="n">
        <f aca="false">U32*U33</f>
        <v>54000</v>
      </c>
      <c r="V34" s="78" t="n">
        <f aca="false">V32*V33</f>
        <v>54000</v>
      </c>
      <c r="W34" s="78" t="n">
        <f aca="false">W32*W33</f>
        <v>54000</v>
      </c>
      <c r="X34" s="78" t="n">
        <f aca="false">X32*X33</f>
        <v>54000</v>
      </c>
      <c r="Y34" s="78" t="n">
        <f aca="false">Y32*Y33</f>
        <v>54000</v>
      </c>
      <c r="Z34" s="78" t="n">
        <f aca="false">Z32*Z33</f>
        <v>54000</v>
      </c>
      <c r="AA34" s="78" t="n">
        <f aca="false">AA32*AA33</f>
        <v>54000</v>
      </c>
      <c r="AB34" s="78" t="n">
        <f aca="false">AB32*AB33</f>
        <v>58320</v>
      </c>
      <c r="AC34" s="78" t="n">
        <f aca="false">AC32*AC33</f>
        <v>58320</v>
      </c>
      <c r="AD34" s="78" t="n">
        <f aca="false">AD32*AD33</f>
        <v>58320</v>
      </c>
      <c r="AE34" s="78" t="n">
        <f aca="false">AE32*AE33</f>
        <v>58320</v>
      </c>
      <c r="AF34" s="78" t="n">
        <f aca="false">AF32*AF33</f>
        <v>58320</v>
      </c>
      <c r="AG34" s="78" t="n">
        <f aca="false">AG32*AG33</f>
        <v>58320</v>
      </c>
      <c r="AH34" s="78" t="n">
        <f aca="false">AH32*AH33</f>
        <v>58320</v>
      </c>
      <c r="AI34" s="78" t="n">
        <f aca="false">AI32*AI33</f>
        <v>58320</v>
      </c>
      <c r="AJ34" s="78" t="n">
        <f aca="false">AJ32*AJ33</f>
        <v>58320</v>
      </c>
      <c r="AK34" s="78" t="n">
        <f aca="false">AK32*AK33</f>
        <v>58320</v>
      </c>
      <c r="AL34" s="78" t="n">
        <f aca="false">AL32*AL33</f>
        <v>58320</v>
      </c>
      <c r="AM34" s="78" t="n">
        <f aca="false">AM32*AM33</f>
        <v>58320</v>
      </c>
    </row>
    <row r="35" customFormat="false" ht="21" hidden="false" customHeight="true" outlineLevel="0" collapsed="false">
      <c r="A35" s="46"/>
      <c r="B35" s="46"/>
      <c r="C35" s="4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row>
    <row r="36" customFormat="false" ht="21" hidden="false" customHeight="true" outlineLevel="0" collapsed="false">
      <c r="A36" s="46"/>
      <c r="B36" s="46"/>
      <c r="C36" s="89" t="s">
        <v>190</v>
      </c>
      <c r="D36" s="75" t="n">
        <f aca="false">'Plan Drivers'!D385</f>
        <v>3</v>
      </c>
      <c r="E36" s="75" t="n">
        <f aca="false">'Plan Drivers'!E385</f>
        <v>3</v>
      </c>
      <c r="F36" s="75" t="n">
        <f aca="false">'Plan Drivers'!F385</f>
        <v>3</v>
      </c>
      <c r="G36" s="75" t="n">
        <f aca="false">'Plan Drivers'!G385</f>
        <v>3</v>
      </c>
      <c r="H36" s="75" t="n">
        <f aca="false">'Plan Drivers'!H385</f>
        <v>3</v>
      </c>
      <c r="I36" s="75" t="n">
        <f aca="false">'Plan Drivers'!I385</f>
        <v>3</v>
      </c>
      <c r="J36" s="75" t="n">
        <f aca="false">'Plan Drivers'!J385</f>
        <v>3</v>
      </c>
      <c r="K36" s="75" t="n">
        <f aca="false">'Plan Drivers'!K385</f>
        <v>3</v>
      </c>
      <c r="L36" s="75" t="n">
        <f aca="false">'Plan Drivers'!L385</f>
        <v>3</v>
      </c>
      <c r="M36" s="75" t="n">
        <f aca="false">'Plan Drivers'!M385</f>
        <v>3</v>
      </c>
      <c r="N36" s="75" t="n">
        <f aca="false">'Plan Drivers'!N385</f>
        <v>3</v>
      </c>
      <c r="O36" s="75" t="n">
        <f aca="false">'Plan Drivers'!O385</f>
        <v>3</v>
      </c>
      <c r="P36" s="75" t="n">
        <f aca="false">'Plan Drivers'!P385</f>
        <v>3</v>
      </c>
      <c r="Q36" s="75" t="n">
        <f aca="false">'Plan Drivers'!Q385</f>
        <v>3</v>
      </c>
      <c r="R36" s="75" t="n">
        <f aca="false">'Plan Drivers'!R385</f>
        <v>3</v>
      </c>
      <c r="S36" s="75" t="n">
        <f aca="false">'Plan Drivers'!S385</f>
        <v>3</v>
      </c>
      <c r="T36" s="75" t="n">
        <f aca="false">'Plan Drivers'!T385</f>
        <v>3</v>
      </c>
      <c r="U36" s="75" t="n">
        <f aca="false">'Plan Drivers'!U385</f>
        <v>3</v>
      </c>
      <c r="V36" s="75" t="n">
        <f aca="false">'Plan Drivers'!V385</f>
        <v>3</v>
      </c>
      <c r="W36" s="75" t="n">
        <f aca="false">'Plan Drivers'!W385</f>
        <v>3</v>
      </c>
      <c r="X36" s="75" t="n">
        <f aca="false">'Plan Drivers'!X385</f>
        <v>3</v>
      </c>
      <c r="Y36" s="75" t="n">
        <f aca="false">'Plan Drivers'!Y385</f>
        <v>3</v>
      </c>
      <c r="Z36" s="75" t="n">
        <f aca="false">'Plan Drivers'!Z385</f>
        <v>3</v>
      </c>
      <c r="AA36" s="75" t="n">
        <f aca="false">'Plan Drivers'!AA385</f>
        <v>3</v>
      </c>
      <c r="AB36" s="75" t="n">
        <f aca="false">'Plan Drivers'!AB385</f>
        <v>3</v>
      </c>
      <c r="AC36" s="75" t="n">
        <f aca="false">'Plan Drivers'!AC385</f>
        <v>3</v>
      </c>
      <c r="AD36" s="75" t="n">
        <f aca="false">'Plan Drivers'!AD385</f>
        <v>3</v>
      </c>
      <c r="AE36" s="75" t="n">
        <f aca="false">'Plan Drivers'!AE385</f>
        <v>4</v>
      </c>
      <c r="AF36" s="75" t="n">
        <f aca="false">'Plan Drivers'!AF385</f>
        <v>4</v>
      </c>
      <c r="AG36" s="75" t="n">
        <f aca="false">'Plan Drivers'!AG385</f>
        <v>4</v>
      </c>
      <c r="AH36" s="75" t="n">
        <f aca="false">'Plan Drivers'!AH385</f>
        <v>4</v>
      </c>
      <c r="AI36" s="75" t="n">
        <f aca="false">'Plan Drivers'!AI385</f>
        <v>4</v>
      </c>
      <c r="AJ36" s="75" t="n">
        <f aca="false">'Plan Drivers'!AJ385</f>
        <v>4</v>
      </c>
      <c r="AK36" s="75" t="n">
        <f aca="false">'Plan Drivers'!AK385</f>
        <v>4</v>
      </c>
      <c r="AL36" s="75" t="n">
        <f aca="false">'Plan Drivers'!AL385</f>
        <v>4</v>
      </c>
      <c r="AM36" s="75" t="n">
        <f aca="false">'Plan Drivers'!AM385</f>
        <v>4</v>
      </c>
    </row>
    <row r="37" customFormat="false" ht="21" hidden="false" customHeight="true" outlineLevel="0" collapsed="false">
      <c r="A37" s="46"/>
      <c r="B37" s="46"/>
      <c r="C37" s="46" t="s">
        <v>182</v>
      </c>
      <c r="D37" s="77" t="n">
        <f aca="false">Settings!$D$33*Settings!$D$9*(1+Settings!$D$19)^INT((D$6-1)/12)</f>
        <v>20000</v>
      </c>
      <c r="E37" s="77" t="n">
        <f aca="false">Settings!$D$33*Settings!$D$9*(1+Settings!$D$19)^INT((E$6-1)/12)</f>
        <v>20000</v>
      </c>
      <c r="F37" s="77" t="n">
        <f aca="false">Settings!$D$33*Settings!$D$9*(1+Settings!$D$19)^INT((F$6-1)/12)</f>
        <v>20000</v>
      </c>
      <c r="G37" s="77" t="n">
        <f aca="false">Settings!$D$33*Settings!$D$9*(1+Settings!$D$19)^INT((G$6-1)/12)</f>
        <v>20000</v>
      </c>
      <c r="H37" s="77" t="n">
        <f aca="false">Settings!$D$33*Settings!$D$9*(1+Settings!$D$19)^INT((H$6-1)/12)</f>
        <v>20000</v>
      </c>
      <c r="I37" s="77" t="n">
        <f aca="false">Settings!$D$33*Settings!$D$9*(1+Settings!$D$19)^INT((I$6-1)/12)</f>
        <v>20000</v>
      </c>
      <c r="J37" s="77" t="n">
        <f aca="false">Settings!$D$33*Settings!$D$9*(1+Settings!$D$19)^INT((J$6-1)/12)</f>
        <v>20000</v>
      </c>
      <c r="K37" s="77" t="n">
        <f aca="false">Settings!$D$33*Settings!$D$9*(1+Settings!$D$19)^INT((K$6-1)/12)</f>
        <v>20000</v>
      </c>
      <c r="L37" s="77" t="n">
        <f aca="false">Settings!$D$33*Settings!$D$9*(1+Settings!$D$19)^INT((L$6-1)/12)</f>
        <v>20000</v>
      </c>
      <c r="M37" s="77" t="n">
        <f aca="false">Settings!$D$33*Settings!$D$9*(1+Settings!$D$19)^INT((M$6-1)/12)</f>
        <v>20000</v>
      </c>
      <c r="N37" s="77" t="n">
        <f aca="false">Settings!$D$33*Settings!$D$9*(1+Settings!$D$19)^INT((N$6-1)/12)</f>
        <v>20000</v>
      </c>
      <c r="O37" s="77" t="n">
        <f aca="false">Settings!$D$33*Settings!$D$9*(1+Settings!$D$19)^INT((O$6-1)/12)</f>
        <v>20000</v>
      </c>
      <c r="P37" s="77" t="n">
        <f aca="false">Settings!$D$33*Settings!$D$9*(1+Settings!$D$19)^INT((P$6-1)/12)</f>
        <v>21600</v>
      </c>
      <c r="Q37" s="77" t="n">
        <f aca="false">Settings!$D$33*Settings!$D$9*(1+Settings!$D$19)^INT((Q$6-1)/12)</f>
        <v>21600</v>
      </c>
      <c r="R37" s="77" t="n">
        <f aca="false">Settings!$D$33*Settings!$D$9*(1+Settings!$D$19)^INT((R$6-1)/12)</f>
        <v>21600</v>
      </c>
      <c r="S37" s="77" t="n">
        <f aca="false">Settings!$D$33*Settings!$D$9*(1+Settings!$D$19)^INT((S$6-1)/12)</f>
        <v>21600</v>
      </c>
      <c r="T37" s="77" t="n">
        <f aca="false">Settings!$D$33*Settings!$D$9*(1+Settings!$D$19)^INT((T$6-1)/12)</f>
        <v>21600</v>
      </c>
      <c r="U37" s="77" t="n">
        <f aca="false">Settings!$D$33*Settings!$D$9*(1+Settings!$D$19)^INT((U$6-1)/12)</f>
        <v>21600</v>
      </c>
      <c r="V37" s="77" t="n">
        <f aca="false">Settings!$D$33*Settings!$D$9*(1+Settings!$D$19)^INT((V$6-1)/12)</f>
        <v>21600</v>
      </c>
      <c r="W37" s="77" t="n">
        <f aca="false">Settings!$D$33*Settings!$D$9*(1+Settings!$D$19)^INT((W$6-1)/12)</f>
        <v>21600</v>
      </c>
      <c r="X37" s="77" t="n">
        <f aca="false">Settings!$D$33*Settings!$D$9*(1+Settings!$D$19)^INT((X$6-1)/12)</f>
        <v>21600</v>
      </c>
      <c r="Y37" s="77" t="n">
        <f aca="false">Settings!$D$33*Settings!$D$9*(1+Settings!$D$19)^INT((Y$6-1)/12)</f>
        <v>21600</v>
      </c>
      <c r="Z37" s="77" t="n">
        <f aca="false">Settings!$D$33*Settings!$D$9*(1+Settings!$D$19)^INT((Z$6-1)/12)</f>
        <v>21600</v>
      </c>
      <c r="AA37" s="77" t="n">
        <f aca="false">Settings!$D$33*Settings!$D$9*(1+Settings!$D$19)^INT((AA$6-1)/12)</f>
        <v>21600</v>
      </c>
      <c r="AB37" s="77" t="n">
        <f aca="false">Settings!$D$33*Settings!$D$9*(1+Settings!$D$19)^INT((AB$6-1)/12)</f>
        <v>23328</v>
      </c>
      <c r="AC37" s="77" t="n">
        <f aca="false">Settings!$D$33*Settings!$D$9*(1+Settings!$D$19)^INT((AC$6-1)/12)</f>
        <v>23328</v>
      </c>
      <c r="AD37" s="77" t="n">
        <f aca="false">Settings!$D$33*Settings!$D$9*(1+Settings!$D$19)^INT((AD$6-1)/12)</f>
        <v>23328</v>
      </c>
      <c r="AE37" s="77" t="n">
        <f aca="false">Settings!$D$33*Settings!$D$9*(1+Settings!$D$19)^INT((AE$6-1)/12)</f>
        <v>23328</v>
      </c>
      <c r="AF37" s="77" t="n">
        <f aca="false">Settings!$D$33*Settings!$D$9*(1+Settings!$D$19)^INT((AF$6-1)/12)</f>
        <v>23328</v>
      </c>
      <c r="AG37" s="77" t="n">
        <f aca="false">Settings!$D$33*Settings!$D$9*(1+Settings!$D$19)^INT((AG$6-1)/12)</f>
        <v>23328</v>
      </c>
      <c r="AH37" s="77" t="n">
        <f aca="false">Settings!$D$33*Settings!$D$9*(1+Settings!$D$19)^INT((AH$6-1)/12)</f>
        <v>23328</v>
      </c>
      <c r="AI37" s="77" t="n">
        <f aca="false">Settings!$D$33*Settings!$D$9*(1+Settings!$D$19)^INT((AI$6-1)/12)</f>
        <v>23328</v>
      </c>
      <c r="AJ37" s="77" t="n">
        <f aca="false">Settings!$D$33*Settings!$D$9*(1+Settings!$D$19)^INT((AJ$6-1)/12)</f>
        <v>23328</v>
      </c>
      <c r="AK37" s="77" t="n">
        <f aca="false">Settings!$D$33*Settings!$D$9*(1+Settings!$D$19)^INT((AK$6-1)/12)</f>
        <v>23328</v>
      </c>
      <c r="AL37" s="77" t="n">
        <f aca="false">Settings!$D$33*Settings!$D$9*(1+Settings!$D$19)^INT((AL$6-1)/12)</f>
        <v>23328</v>
      </c>
      <c r="AM37" s="77" t="n">
        <f aca="false">Settings!$D$33*Settings!$D$9*(1+Settings!$D$19)^INT((AM$6-1)/12)</f>
        <v>23328</v>
      </c>
    </row>
    <row r="38" customFormat="false" ht="21" hidden="false" customHeight="true" outlineLevel="0" collapsed="false">
      <c r="A38" s="46"/>
      <c r="B38" s="46"/>
      <c r="C38" s="46" t="s">
        <v>183</v>
      </c>
      <c r="D38" s="78" t="n">
        <f aca="false">D36*D37</f>
        <v>60000</v>
      </c>
      <c r="E38" s="78" t="n">
        <f aca="false">E36*E37</f>
        <v>60000</v>
      </c>
      <c r="F38" s="78" t="n">
        <f aca="false">F36*F37</f>
        <v>60000</v>
      </c>
      <c r="G38" s="78" t="n">
        <f aca="false">G36*G37</f>
        <v>60000</v>
      </c>
      <c r="H38" s="78" t="n">
        <f aca="false">H36*H37</f>
        <v>60000</v>
      </c>
      <c r="I38" s="78" t="n">
        <f aca="false">I36*I37</f>
        <v>60000</v>
      </c>
      <c r="J38" s="78" t="n">
        <f aca="false">J36*J37</f>
        <v>60000</v>
      </c>
      <c r="K38" s="78" t="n">
        <f aca="false">K36*K37</f>
        <v>60000</v>
      </c>
      <c r="L38" s="78" t="n">
        <f aca="false">L36*L37</f>
        <v>60000</v>
      </c>
      <c r="M38" s="78" t="n">
        <f aca="false">M36*M37</f>
        <v>60000</v>
      </c>
      <c r="N38" s="78" t="n">
        <f aca="false">N36*N37</f>
        <v>60000</v>
      </c>
      <c r="O38" s="78" t="n">
        <f aca="false">O36*O37</f>
        <v>60000</v>
      </c>
      <c r="P38" s="78" t="n">
        <f aca="false">P36*P37</f>
        <v>64800</v>
      </c>
      <c r="Q38" s="78" t="n">
        <f aca="false">Q36*Q37</f>
        <v>64800</v>
      </c>
      <c r="R38" s="78" t="n">
        <f aca="false">R36*R37</f>
        <v>64800</v>
      </c>
      <c r="S38" s="78" t="n">
        <f aca="false">S36*S37</f>
        <v>64800</v>
      </c>
      <c r="T38" s="78" t="n">
        <f aca="false">T36*T37</f>
        <v>64800</v>
      </c>
      <c r="U38" s="78" t="n">
        <f aca="false">U36*U37</f>
        <v>64800</v>
      </c>
      <c r="V38" s="78" t="n">
        <f aca="false">V36*V37</f>
        <v>64800</v>
      </c>
      <c r="W38" s="78" t="n">
        <f aca="false">W36*W37</f>
        <v>64800</v>
      </c>
      <c r="X38" s="78" t="n">
        <f aca="false">X36*X37</f>
        <v>64800</v>
      </c>
      <c r="Y38" s="78" t="n">
        <f aca="false">Y36*Y37</f>
        <v>64800</v>
      </c>
      <c r="Z38" s="78" t="n">
        <f aca="false">Z36*Z37</f>
        <v>64800</v>
      </c>
      <c r="AA38" s="78" t="n">
        <f aca="false">AA36*AA37</f>
        <v>64800</v>
      </c>
      <c r="AB38" s="78" t="n">
        <f aca="false">AB36*AB37</f>
        <v>69984</v>
      </c>
      <c r="AC38" s="78" t="n">
        <f aca="false">AC36*AC37</f>
        <v>69984</v>
      </c>
      <c r="AD38" s="78" t="n">
        <f aca="false">AD36*AD37</f>
        <v>69984</v>
      </c>
      <c r="AE38" s="78" t="n">
        <f aca="false">AE36*AE37</f>
        <v>93312</v>
      </c>
      <c r="AF38" s="78" t="n">
        <f aca="false">AF36*AF37</f>
        <v>93312</v>
      </c>
      <c r="AG38" s="78" t="n">
        <f aca="false">AG36*AG37</f>
        <v>93312</v>
      </c>
      <c r="AH38" s="78" t="n">
        <f aca="false">AH36*AH37</f>
        <v>93312</v>
      </c>
      <c r="AI38" s="78" t="n">
        <f aca="false">AI36*AI37</f>
        <v>93312</v>
      </c>
      <c r="AJ38" s="78" t="n">
        <f aca="false">AJ36*AJ37</f>
        <v>93312</v>
      </c>
      <c r="AK38" s="78" t="n">
        <f aca="false">AK36*AK37</f>
        <v>93312</v>
      </c>
      <c r="AL38" s="78" t="n">
        <f aca="false">AL36*AL37</f>
        <v>93312</v>
      </c>
      <c r="AM38" s="78" t="n">
        <f aca="false">AM36*AM37</f>
        <v>93312</v>
      </c>
    </row>
    <row r="39" customFormat="false" ht="21" hidden="false" customHeight="true" outlineLevel="0" collapsed="false">
      <c r="A39" s="46"/>
      <c r="B39" s="46"/>
      <c r="C39" s="46"/>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row>
    <row r="40" customFormat="false" ht="21" hidden="false" customHeight="true" outlineLevel="0" collapsed="false">
      <c r="A40" s="46"/>
      <c r="B40" s="46"/>
      <c r="C40" s="89" t="s">
        <v>191</v>
      </c>
      <c r="D40" s="75" t="n">
        <f aca="false">'Plan Drivers'!D398</f>
        <v>0</v>
      </c>
      <c r="E40" s="75" t="n">
        <f aca="false">'Plan Drivers'!E398</f>
        <v>2</v>
      </c>
      <c r="F40" s="75" t="n">
        <f aca="false">'Plan Drivers'!F398</f>
        <v>2</v>
      </c>
      <c r="G40" s="75" t="n">
        <f aca="false">'Plan Drivers'!G398</f>
        <v>2</v>
      </c>
      <c r="H40" s="75" t="n">
        <f aca="false">'Plan Drivers'!H398</f>
        <v>2</v>
      </c>
      <c r="I40" s="75" t="n">
        <f aca="false">'Plan Drivers'!I398</f>
        <v>2</v>
      </c>
      <c r="J40" s="75" t="n">
        <f aca="false">'Plan Drivers'!J398</f>
        <v>2</v>
      </c>
      <c r="K40" s="75" t="n">
        <f aca="false">'Plan Drivers'!K398</f>
        <v>2</v>
      </c>
      <c r="L40" s="75" t="n">
        <f aca="false">'Plan Drivers'!L398</f>
        <v>2</v>
      </c>
      <c r="M40" s="75" t="n">
        <f aca="false">'Plan Drivers'!M398</f>
        <v>2</v>
      </c>
      <c r="N40" s="75" t="n">
        <f aca="false">'Plan Drivers'!N398</f>
        <v>2</v>
      </c>
      <c r="O40" s="75" t="n">
        <f aca="false">'Plan Drivers'!O398</f>
        <v>2</v>
      </c>
      <c r="P40" s="75" t="n">
        <f aca="false">'Plan Drivers'!P398</f>
        <v>2</v>
      </c>
      <c r="Q40" s="75" t="n">
        <f aca="false">'Plan Drivers'!Q398</f>
        <v>2</v>
      </c>
      <c r="R40" s="75" t="n">
        <f aca="false">'Plan Drivers'!R398</f>
        <v>2</v>
      </c>
      <c r="S40" s="75" t="n">
        <f aca="false">'Plan Drivers'!S398</f>
        <v>4</v>
      </c>
      <c r="T40" s="75" t="n">
        <f aca="false">'Plan Drivers'!T398</f>
        <v>4</v>
      </c>
      <c r="U40" s="75" t="n">
        <f aca="false">'Plan Drivers'!U398</f>
        <v>4</v>
      </c>
      <c r="V40" s="75" t="n">
        <f aca="false">'Plan Drivers'!V398</f>
        <v>4</v>
      </c>
      <c r="W40" s="75" t="n">
        <f aca="false">'Plan Drivers'!W398</f>
        <v>4</v>
      </c>
      <c r="X40" s="75" t="n">
        <f aca="false">'Plan Drivers'!X398</f>
        <v>4</v>
      </c>
      <c r="Y40" s="75" t="n">
        <f aca="false">'Plan Drivers'!Y398</f>
        <v>6</v>
      </c>
      <c r="Z40" s="75" t="n">
        <f aca="false">'Plan Drivers'!Z398</f>
        <v>6</v>
      </c>
      <c r="AA40" s="75" t="n">
        <f aca="false">'Plan Drivers'!AA398</f>
        <v>6</v>
      </c>
      <c r="AB40" s="75" t="n">
        <f aca="false">'Plan Drivers'!AB398</f>
        <v>6</v>
      </c>
      <c r="AC40" s="75" t="n">
        <f aca="false">'Plan Drivers'!AC398</f>
        <v>6</v>
      </c>
      <c r="AD40" s="75" t="n">
        <f aca="false">'Plan Drivers'!AD398</f>
        <v>8</v>
      </c>
      <c r="AE40" s="75" t="n">
        <f aca="false">'Plan Drivers'!AE398</f>
        <v>8</v>
      </c>
      <c r="AF40" s="75" t="n">
        <f aca="false">'Plan Drivers'!AF398</f>
        <v>8</v>
      </c>
      <c r="AG40" s="75" t="n">
        <f aca="false">'Plan Drivers'!AG398</f>
        <v>8</v>
      </c>
      <c r="AH40" s="75" t="n">
        <f aca="false">'Plan Drivers'!AH398</f>
        <v>8</v>
      </c>
      <c r="AI40" s="75" t="n">
        <f aca="false">'Plan Drivers'!AI398</f>
        <v>8</v>
      </c>
      <c r="AJ40" s="75" t="n">
        <f aca="false">'Plan Drivers'!AJ398</f>
        <v>8</v>
      </c>
      <c r="AK40" s="75" t="n">
        <f aca="false">'Plan Drivers'!AK398</f>
        <v>8</v>
      </c>
      <c r="AL40" s="75" t="n">
        <f aca="false">'Plan Drivers'!AL398</f>
        <v>8</v>
      </c>
      <c r="AM40" s="75" t="n">
        <f aca="false">'Plan Drivers'!AM398</f>
        <v>10</v>
      </c>
    </row>
    <row r="41" customFormat="false" ht="21" hidden="false" customHeight="true" outlineLevel="0" collapsed="false">
      <c r="A41" s="46"/>
      <c r="B41" s="46"/>
      <c r="C41" s="46" t="s">
        <v>182</v>
      </c>
      <c r="D41" s="77" t="n">
        <f aca="false">Settings!$D$34*Settings!$D$9*(1+Settings!$D$19)^INT((D$6-1)/12)</f>
        <v>30000</v>
      </c>
      <c r="E41" s="77" t="n">
        <f aca="false">Settings!$D$34*Settings!$D$9*(1+Settings!$D$19)^INT((E$6-1)/12)</f>
        <v>30000</v>
      </c>
      <c r="F41" s="77" t="n">
        <f aca="false">Settings!$D$34*Settings!$D$9*(1+Settings!$D$19)^INT((F$6-1)/12)</f>
        <v>30000</v>
      </c>
      <c r="G41" s="77" t="n">
        <f aca="false">Settings!$D$34*Settings!$D$9*(1+Settings!$D$19)^INT((G$6-1)/12)</f>
        <v>30000</v>
      </c>
      <c r="H41" s="77" t="n">
        <f aca="false">Settings!$D$34*Settings!$D$9*(1+Settings!$D$19)^INT((H$6-1)/12)</f>
        <v>30000</v>
      </c>
      <c r="I41" s="77" t="n">
        <f aca="false">Settings!$D$34*Settings!$D$9*(1+Settings!$D$19)^INT((I$6-1)/12)</f>
        <v>30000</v>
      </c>
      <c r="J41" s="77" t="n">
        <f aca="false">Settings!$D$34*Settings!$D$9*(1+Settings!$D$19)^INT((J$6-1)/12)</f>
        <v>30000</v>
      </c>
      <c r="K41" s="77" t="n">
        <f aca="false">Settings!$D$34*Settings!$D$9*(1+Settings!$D$19)^INT((K$6-1)/12)</f>
        <v>30000</v>
      </c>
      <c r="L41" s="77" t="n">
        <f aca="false">Settings!$D$34*Settings!$D$9*(1+Settings!$D$19)^INT((L$6-1)/12)</f>
        <v>30000</v>
      </c>
      <c r="M41" s="77" t="n">
        <f aca="false">Settings!$D$34*Settings!$D$9*(1+Settings!$D$19)^INT((M$6-1)/12)</f>
        <v>30000</v>
      </c>
      <c r="N41" s="77" t="n">
        <f aca="false">Settings!$D$34*Settings!$D$9*(1+Settings!$D$19)^INT((N$6-1)/12)</f>
        <v>30000</v>
      </c>
      <c r="O41" s="77" t="n">
        <f aca="false">Settings!$D$34*Settings!$D$9*(1+Settings!$D$19)^INT((O$6-1)/12)</f>
        <v>30000</v>
      </c>
      <c r="P41" s="77" t="n">
        <f aca="false">Settings!$D$34*Settings!$D$9*(1+Settings!$D$19)^INT((P$6-1)/12)</f>
        <v>32400</v>
      </c>
      <c r="Q41" s="77" t="n">
        <f aca="false">Settings!$D$34*Settings!$D$9*(1+Settings!$D$19)^INT((Q$6-1)/12)</f>
        <v>32400</v>
      </c>
      <c r="R41" s="77" t="n">
        <f aca="false">Settings!$D$34*Settings!$D$9*(1+Settings!$D$19)^INT((R$6-1)/12)</f>
        <v>32400</v>
      </c>
      <c r="S41" s="77" t="n">
        <f aca="false">Settings!$D$34*Settings!$D$9*(1+Settings!$D$19)^INT((S$6-1)/12)</f>
        <v>32400</v>
      </c>
      <c r="T41" s="77" t="n">
        <f aca="false">Settings!$D$34*Settings!$D$9*(1+Settings!$D$19)^INT((T$6-1)/12)</f>
        <v>32400</v>
      </c>
      <c r="U41" s="77" t="n">
        <f aca="false">Settings!$D$34*Settings!$D$9*(1+Settings!$D$19)^INT((U$6-1)/12)</f>
        <v>32400</v>
      </c>
      <c r="V41" s="77" t="n">
        <f aca="false">Settings!$D$34*Settings!$D$9*(1+Settings!$D$19)^INT((V$6-1)/12)</f>
        <v>32400</v>
      </c>
      <c r="W41" s="77" t="n">
        <f aca="false">Settings!$D$34*Settings!$D$9*(1+Settings!$D$19)^INT((W$6-1)/12)</f>
        <v>32400</v>
      </c>
      <c r="X41" s="77" t="n">
        <f aca="false">Settings!$D$34*Settings!$D$9*(1+Settings!$D$19)^INT((X$6-1)/12)</f>
        <v>32400</v>
      </c>
      <c r="Y41" s="77" t="n">
        <f aca="false">Settings!$D$34*Settings!$D$9*(1+Settings!$D$19)^INT((Y$6-1)/12)</f>
        <v>32400</v>
      </c>
      <c r="Z41" s="77" t="n">
        <f aca="false">Settings!$D$34*Settings!$D$9*(1+Settings!$D$19)^INT((Z$6-1)/12)</f>
        <v>32400</v>
      </c>
      <c r="AA41" s="77" t="n">
        <f aca="false">Settings!$D$34*Settings!$D$9*(1+Settings!$D$19)^INT((AA$6-1)/12)</f>
        <v>32400</v>
      </c>
      <c r="AB41" s="77" t="n">
        <f aca="false">Settings!$D$34*Settings!$D$9*(1+Settings!$D$19)^INT((AB$6-1)/12)</f>
        <v>34992</v>
      </c>
      <c r="AC41" s="77" t="n">
        <f aca="false">Settings!$D$34*Settings!$D$9*(1+Settings!$D$19)^INT((AC$6-1)/12)</f>
        <v>34992</v>
      </c>
      <c r="AD41" s="77" t="n">
        <f aca="false">Settings!$D$34*Settings!$D$9*(1+Settings!$D$19)^INT((AD$6-1)/12)</f>
        <v>34992</v>
      </c>
      <c r="AE41" s="77" t="n">
        <f aca="false">Settings!$D$34*Settings!$D$9*(1+Settings!$D$19)^INT((AE$6-1)/12)</f>
        <v>34992</v>
      </c>
      <c r="AF41" s="77" t="n">
        <f aca="false">Settings!$D$34*Settings!$D$9*(1+Settings!$D$19)^INT((AF$6-1)/12)</f>
        <v>34992</v>
      </c>
      <c r="AG41" s="77" t="n">
        <f aca="false">Settings!$D$34*Settings!$D$9*(1+Settings!$D$19)^INT((AG$6-1)/12)</f>
        <v>34992</v>
      </c>
      <c r="AH41" s="77" t="n">
        <f aca="false">Settings!$D$34*Settings!$D$9*(1+Settings!$D$19)^INT((AH$6-1)/12)</f>
        <v>34992</v>
      </c>
      <c r="AI41" s="77" t="n">
        <f aca="false">Settings!$D$34*Settings!$D$9*(1+Settings!$D$19)^INT((AI$6-1)/12)</f>
        <v>34992</v>
      </c>
      <c r="AJ41" s="77" t="n">
        <f aca="false">Settings!$D$34*Settings!$D$9*(1+Settings!$D$19)^INT((AJ$6-1)/12)</f>
        <v>34992</v>
      </c>
      <c r="AK41" s="77" t="n">
        <f aca="false">Settings!$D$34*Settings!$D$9*(1+Settings!$D$19)^INT((AK$6-1)/12)</f>
        <v>34992</v>
      </c>
      <c r="AL41" s="77" t="n">
        <f aca="false">Settings!$D$34*Settings!$D$9*(1+Settings!$D$19)^INT((AL$6-1)/12)</f>
        <v>34992</v>
      </c>
      <c r="AM41" s="77" t="n">
        <f aca="false">Settings!$D$34*Settings!$D$9*(1+Settings!$D$19)^INT((AM$6-1)/12)</f>
        <v>34992</v>
      </c>
    </row>
    <row r="42" customFormat="false" ht="21" hidden="false" customHeight="true" outlineLevel="0" collapsed="false">
      <c r="A42" s="46"/>
      <c r="B42" s="46"/>
      <c r="C42" s="46" t="s">
        <v>183</v>
      </c>
      <c r="D42" s="78" t="n">
        <f aca="false">D40*D41</f>
        <v>0</v>
      </c>
      <c r="E42" s="78" t="n">
        <f aca="false">E40*E41</f>
        <v>60000</v>
      </c>
      <c r="F42" s="78" t="n">
        <f aca="false">F40*F41</f>
        <v>60000</v>
      </c>
      <c r="G42" s="78" t="n">
        <f aca="false">G40*G41</f>
        <v>60000</v>
      </c>
      <c r="H42" s="78" t="n">
        <f aca="false">H40*H41</f>
        <v>60000</v>
      </c>
      <c r="I42" s="78" t="n">
        <f aca="false">I40*I41</f>
        <v>60000</v>
      </c>
      <c r="J42" s="78" t="n">
        <f aca="false">J40*J41</f>
        <v>60000</v>
      </c>
      <c r="K42" s="78" t="n">
        <f aca="false">K40*K41</f>
        <v>60000</v>
      </c>
      <c r="L42" s="78" t="n">
        <f aca="false">L40*L41</f>
        <v>60000</v>
      </c>
      <c r="M42" s="78" t="n">
        <f aca="false">M40*M41</f>
        <v>60000</v>
      </c>
      <c r="N42" s="78" t="n">
        <f aca="false">N40*N41</f>
        <v>60000</v>
      </c>
      <c r="O42" s="78" t="n">
        <f aca="false">O40*O41</f>
        <v>60000</v>
      </c>
      <c r="P42" s="78" t="n">
        <f aca="false">P40*P41</f>
        <v>64800</v>
      </c>
      <c r="Q42" s="78" t="n">
        <f aca="false">Q40*Q41</f>
        <v>64800</v>
      </c>
      <c r="R42" s="78" t="n">
        <f aca="false">R40*R41</f>
        <v>64800</v>
      </c>
      <c r="S42" s="78" t="n">
        <f aca="false">S40*S41</f>
        <v>129600</v>
      </c>
      <c r="T42" s="78" t="n">
        <f aca="false">T40*T41</f>
        <v>129600</v>
      </c>
      <c r="U42" s="78" t="n">
        <f aca="false">U40*U41</f>
        <v>129600</v>
      </c>
      <c r="V42" s="78" t="n">
        <f aca="false">V40*V41</f>
        <v>129600</v>
      </c>
      <c r="W42" s="78" t="n">
        <f aca="false">W40*W41</f>
        <v>129600</v>
      </c>
      <c r="X42" s="78" t="n">
        <f aca="false">X40*X41</f>
        <v>129600</v>
      </c>
      <c r="Y42" s="78" t="n">
        <f aca="false">Y40*Y41</f>
        <v>194400</v>
      </c>
      <c r="Z42" s="78" t="n">
        <f aca="false">Z40*Z41</f>
        <v>194400</v>
      </c>
      <c r="AA42" s="78" t="n">
        <f aca="false">AA40*AA41</f>
        <v>194400</v>
      </c>
      <c r="AB42" s="78" t="n">
        <f aca="false">AB40*AB41</f>
        <v>209952</v>
      </c>
      <c r="AC42" s="78" t="n">
        <f aca="false">AC40*AC41</f>
        <v>209952</v>
      </c>
      <c r="AD42" s="78" t="n">
        <f aca="false">AD40*AD41</f>
        <v>279936</v>
      </c>
      <c r="AE42" s="78" t="n">
        <f aca="false">AE40*AE41</f>
        <v>279936</v>
      </c>
      <c r="AF42" s="78" t="n">
        <f aca="false">AF40*AF41</f>
        <v>279936</v>
      </c>
      <c r="AG42" s="78" t="n">
        <f aca="false">AG40*AG41</f>
        <v>279936</v>
      </c>
      <c r="AH42" s="78" t="n">
        <f aca="false">AH40*AH41</f>
        <v>279936</v>
      </c>
      <c r="AI42" s="78" t="n">
        <f aca="false">AI40*AI41</f>
        <v>279936</v>
      </c>
      <c r="AJ42" s="78" t="n">
        <f aca="false">AJ40*AJ41</f>
        <v>279936</v>
      </c>
      <c r="AK42" s="78" t="n">
        <f aca="false">AK40*AK41</f>
        <v>279936</v>
      </c>
      <c r="AL42" s="78" t="n">
        <f aca="false">AL40*AL41</f>
        <v>279936</v>
      </c>
      <c r="AM42" s="78" t="n">
        <f aca="false">AM40*AM41</f>
        <v>349920</v>
      </c>
    </row>
    <row r="43" customFormat="false" ht="21" hidden="false" customHeight="true" outlineLevel="0" collapsed="false">
      <c r="A43" s="46"/>
      <c r="B43" s="46"/>
      <c r="C43" s="46"/>
      <c r="D43" s="66"/>
      <c r="E43" s="66"/>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row>
    <row r="44" customFormat="false" ht="21" hidden="false" customHeight="true" outlineLevel="0" collapsed="false">
      <c r="A44" s="46"/>
      <c r="B44" s="46"/>
      <c r="C44" s="89" t="s">
        <v>192</v>
      </c>
      <c r="D44" s="75" t="n">
        <f aca="false">'Plan Drivers'!D411</f>
        <v>1</v>
      </c>
      <c r="E44" s="75" t="n">
        <f aca="false">'Plan Drivers'!E411</f>
        <v>1</v>
      </c>
      <c r="F44" s="75" t="n">
        <f aca="false">'Plan Drivers'!F411</f>
        <v>0</v>
      </c>
      <c r="G44" s="75" t="n">
        <f aca="false">'Plan Drivers'!G411</f>
        <v>0</v>
      </c>
      <c r="H44" s="75" t="n">
        <f aca="false">'Plan Drivers'!H411</f>
        <v>0</v>
      </c>
      <c r="I44" s="75" t="n">
        <f aca="false">'Plan Drivers'!I411</f>
        <v>0</v>
      </c>
      <c r="J44" s="75" t="n">
        <f aca="false">'Plan Drivers'!J411</f>
        <v>0</v>
      </c>
      <c r="K44" s="75" t="n">
        <f aca="false">'Plan Drivers'!K411</f>
        <v>0</v>
      </c>
      <c r="L44" s="75" t="n">
        <f aca="false">'Plan Drivers'!L411</f>
        <v>0</v>
      </c>
      <c r="M44" s="75" t="n">
        <f aca="false">'Plan Drivers'!M411</f>
        <v>0</v>
      </c>
      <c r="N44" s="75" t="n">
        <f aca="false">'Plan Drivers'!N411</f>
        <v>0</v>
      </c>
      <c r="O44" s="75" t="n">
        <f aca="false">'Plan Drivers'!O411</f>
        <v>0</v>
      </c>
      <c r="P44" s="75" t="n">
        <f aca="false">'Plan Drivers'!P411</f>
        <v>0</v>
      </c>
      <c r="Q44" s="75" t="n">
        <f aca="false">'Plan Drivers'!Q411</f>
        <v>0</v>
      </c>
      <c r="R44" s="75" t="n">
        <f aca="false">'Plan Drivers'!R411</f>
        <v>0</v>
      </c>
      <c r="S44" s="75" t="n">
        <f aca="false">'Plan Drivers'!S411</f>
        <v>0</v>
      </c>
      <c r="T44" s="75" t="n">
        <f aca="false">'Plan Drivers'!T411</f>
        <v>0</v>
      </c>
      <c r="U44" s="75" t="n">
        <f aca="false">'Plan Drivers'!U411</f>
        <v>0</v>
      </c>
      <c r="V44" s="75" t="n">
        <f aca="false">'Plan Drivers'!V411</f>
        <v>0</v>
      </c>
      <c r="W44" s="75" t="n">
        <f aca="false">'Plan Drivers'!W411</f>
        <v>0</v>
      </c>
      <c r="X44" s="75" t="n">
        <f aca="false">'Plan Drivers'!X411</f>
        <v>0</v>
      </c>
      <c r="Y44" s="75" t="n">
        <f aca="false">'Plan Drivers'!Y411</f>
        <v>0</v>
      </c>
      <c r="Z44" s="75" t="n">
        <f aca="false">'Plan Drivers'!Z411</f>
        <v>0</v>
      </c>
      <c r="AA44" s="75" t="n">
        <f aca="false">'Plan Drivers'!AA411</f>
        <v>0</v>
      </c>
      <c r="AB44" s="75" t="n">
        <f aca="false">'Plan Drivers'!AB411</f>
        <v>0</v>
      </c>
      <c r="AC44" s="75" t="n">
        <f aca="false">'Plan Drivers'!AC411</f>
        <v>0</v>
      </c>
      <c r="AD44" s="75" t="n">
        <f aca="false">'Plan Drivers'!AD411</f>
        <v>0</v>
      </c>
      <c r="AE44" s="75" t="n">
        <f aca="false">'Plan Drivers'!AE411</f>
        <v>0</v>
      </c>
      <c r="AF44" s="75" t="n">
        <f aca="false">'Plan Drivers'!AF411</f>
        <v>0</v>
      </c>
      <c r="AG44" s="75" t="n">
        <f aca="false">'Plan Drivers'!AG411</f>
        <v>0</v>
      </c>
      <c r="AH44" s="75" t="n">
        <f aca="false">'Plan Drivers'!AH411</f>
        <v>0</v>
      </c>
      <c r="AI44" s="75" t="n">
        <f aca="false">'Plan Drivers'!AI411</f>
        <v>0</v>
      </c>
      <c r="AJ44" s="75" t="n">
        <f aca="false">'Plan Drivers'!AJ411</f>
        <v>0</v>
      </c>
      <c r="AK44" s="75" t="n">
        <f aca="false">'Plan Drivers'!AK411</f>
        <v>0</v>
      </c>
      <c r="AL44" s="75" t="n">
        <f aca="false">'Plan Drivers'!AL411</f>
        <v>0</v>
      </c>
      <c r="AM44" s="75" t="n">
        <f aca="false">'Plan Drivers'!AM411</f>
        <v>0</v>
      </c>
    </row>
    <row r="45" customFormat="false" ht="21" hidden="false" customHeight="true" outlineLevel="0" collapsed="false">
      <c r="A45" s="46"/>
      <c r="B45" s="46"/>
      <c r="C45" s="46" t="s">
        <v>182</v>
      </c>
      <c r="D45" s="77" t="n">
        <f aca="false">Settings!$D$35*Settings!$D$9*(1+Settings!$D$19)^INT((D$6-1)/12)</f>
        <v>20000</v>
      </c>
      <c r="E45" s="77" t="n">
        <f aca="false">Settings!$D$35*Settings!$D$9*(1+Settings!$D$19)^INT((E$6-1)/12)</f>
        <v>20000</v>
      </c>
      <c r="F45" s="77" t="n">
        <f aca="false">Settings!$D$35*Settings!$D$9*(1+Settings!$D$19)^INT((F$6-1)/12)</f>
        <v>20000</v>
      </c>
      <c r="G45" s="77" t="n">
        <f aca="false">Settings!$D$35*Settings!$D$9*(1+Settings!$D$19)^INT((G$6-1)/12)</f>
        <v>20000</v>
      </c>
      <c r="H45" s="77" t="n">
        <f aca="false">Settings!$D$35*Settings!$D$9*(1+Settings!$D$19)^INT((H$6-1)/12)</f>
        <v>20000</v>
      </c>
      <c r="I45" s="77" t="n">
        <f aca="false">Settings!$D$35*Settings!$D$9*(1+Settings!$D$19)^INT((I$6-1)/12)</f>
        <v>20000</v>
      </c>
      <c r="J45" s="77" t="n">
        <f aca="false">Settings!$D$35*Settings!$D$9*(1+Settings!$D$19)^INT((J$6-1)/12)</f>
        <v>20000</v>
      </c>
      <c r="K45" s="77" t="n">
        <f aca="false">Settings!$D$35*Settings!$D$9*(1+Settings!$D$19)^INT((K$6-1)/12)</f>
        <v>20000</v>
      </c>
      <c r="L45" s="77" t="n">
        <f aca="false">Settings!$D$35*Settings!$D$9*(1+Settings!$D$19)^INT((L$6-1)/12)</f>
        <v>20000</v>
      </c>
      <c r="M45" s="77" t="n">
        <f aca="false">Settings!$D$35*Settings!$D$9*(1+Settings!$D$19)^INT((M$6-1)/12)</f>
        <v>20000</v>
      </c>
      <c r="N45" s="77" t="n">
        <f aca="false">Settings!$D$35*Settings!$D$9*(1+Settings!$D$19)^INT((N$6-1)/12)</f>
        <v>20000</v>
      </c>
      <c r="O45" s="77" t="n">
        <f aca="false">Settings!$D$35*Settings!$D$9*(1+Settings!$D$19)^INT((O$6-1)/12)</f>
        <v>20000</v>
      </c>
      <c r="P45" s="77" t="n">
        <f aca="false">Settings!$D$35*Settings!$D$9*(1+Settings!$D$19)^INT((P$6-1)/12)</f>
        <v>21600</v>
      </c>
      <c r="Q45" s="77" t="n">
        <f aca="false">Settings!$D$35*Settings!$D$9*(1+Settings!$D$19)^INT((Q$6-1)/12)</f>
        <v>21600</v>
      </c>
      <c r="R45" s="77" t="n">
        <f aca="false">Settings!$D$35*Settings!$D$9*(1+Settings!$D$19)^INT((R$6-1)/12)</f>
        <v>21600</v>
      </c>
      <c r="S45" s="77" t="n">
        <f aca="false">Settings!$D$35*Settings!$D$9*(1+Settings!$D$19)^INT((S$6-1)/12)</f>
        <v>21600</v>
      </c>
      <c r="T45" s="77" t="n">
        <f aca="false">Settings!$D$35*Settings!$D$9*(1+Settings!$D$19)^INT((T$6-1)/12)</f>
        <v>21600</v>
      </c>
      <c r="U45" s="77" t="n">
        <f aca="false">Settings!$D$35*Settings!$D$9*(1+Settings!$D$19)^INT((U$6-1)/12)</f>
        <v>21600</v>
      </c>
      <c r="V45" s="77" t="n">
        <f aca="false">Settings!$D$35*Settings!$D$9*(1+Settings!$D$19)^INT((V$6-1)/12)</f>
        <v>21600</v>
      </c>
      <c r="W45" s="77" t="n">
        <f aca="false">Settings!$D$35*Settings!$D$9*(1+Settings!$D$19)^INT((W$6-1)/12)</f>
        <v>21600</v>
      </c>
      <c r="X45" s="77" t="n">
        <f aca="false">Settings!$D$35*Settings!$D$9*(1+Settings!$D$19)^INT((X$6-1)/12)</f>
        <v>21600</v>
      </c>
      <c r="Y45" s="77" t="n">
        <f aca="false">Settings!$D$35*Settings!$D$9*(1+Settings!$D$19)^INT((Y$6-1)/12)</f>
        <v>21600</v>
      </c>
      <c r="Z45" s="77" t="n">
        <f aca="false">Settings!$D$35*Settings!$D$9*(1+Settings!$D$19)^INT((Z$6-1)/12)</f>
        <v>21600</v>
      </c>
      <c r="AA45" s="77" t="n">
        <f aca="false">Settings!$D$35*Settings!$D$9*(1+Settings!$D$19)^INT((AA$6-1)/12)</f>
        <v>21600</v>
      </c>
      <c r="AB45" s="77" t="n">
        <f aca="false">Settings!$D$35*Settings!$D$9*(1+Settings!$D$19)^INT((AB$6-1)/12)</f>
        <v>23328</v>
      </c>
      <c r="AC45" s="77" t="n">
        <f aca="false">Settings!$D$35*Settings!$D$9*(1+Settings!$D$19)^INT((AC$6-1)/12)</f>
        <v>23328</v>
      </c>
      <c r="AD45" s="77" t="n">
        <f aca="false">Settings!$D$35*Settings!$D$9*(1+Settings!$D$19)^INT((AD$6-1)/12)</f>
        <v>23328</v>
      </c>
      <c r="AE45" s="77" t="n">
        <f aca="false">Settings!$D$35*Settings!$D$9*(1+Settings!$D$19)^INT((AE$6-1)/12)</f>
        <v>23328</v>
      </c>
      <c r="AF45" s="77" t="n">
        <f aca="false">Settings!$D$35*Settings!$D$9*(1+Settings!$D$19)^INT((AF$6-1)/12)</f>
        <v>23328</v>
      </c>
      <c r="AG45" s="77" t="n">
        <f aca="false">Settings!$D$35*Settings!$D$9*(1+Settings!$D$19)^INT((AG$6-1)/12)</f>
        <v>23328</v>
      </c>
      <c r="AH45" s="77" t="n">
        <f aca="false">Settings!$D$35*Settings!$D$9*(1+Settings!$D$19)^INT((AH$6-1)/12)</f>
        <v>23328</v>
      </c>
      <c r="AI45" s="77" t="n">
        <f aca="false">Settings!$D$35*Settings!$D$9*(1+Settings!$D$19)^INT((AI$6-1)/12)</f>
        <v>23328</v>
      </c>
      <c r="AJ45" s="77" t="n">
        <f aca="false">Settings!$D$35*Settings!$D$9*(1+Settings!$D$19)^INT((AJ$6-1)/12)</f>
        <v>23328</v>
      </c>
      <c r="AK45" s="77" t="n">
        <f aca="false">Settings!$D$35*Settings!$D$9*(1+Settings!$D$19)^INT((AK$6-1)/12)</f>
        <v>23328</v>
      </c>
      <c r="AL45" s="77" t="n">
        <f aca="false">Settings!$D$35*Settings!$D$9*(1+Settings!$D$19)^INT((AL$6-1)/12)</f>
        <v>23328</v>
      </c>
      <c r="AM45" s="77" t="n">
        <f aca="false">Settings!$D$35*Settings!$D$9*(1+Settings!$D$19)^INT((AM$6-1)/12)</f>
        <v>23328</v>
      </c>
    </row>
    <row r="46" customFormat="false" ht="21" hidden="false" customHeight="true" outlineLevel="0" collapsed="false">
      <c r="A46" s="46"/>
      <c r="B46" s="46"/>
      <c r="C46" s="46" t="s">
        <v>183</v>
      </c>
      <c r="D46" s="78" t="n">
        <f aca="false">D44*D45</f>
        <v>20000</v>
      </c>
      <c r="E46" s="78" t="n">
        <f aca="false">E44*E45</f>
        <v>20000</v>
      </c>
      <c r="F46" s="78" t="n">
        <f aca="false">F44*F45</f>
        <v>0</v>
      </c>
      <c r="G46" s="78" t="n">
        <f aca="false">G44*G45</f>
        <v>0</v>
      </c>
      <c r="H46" s="78" t="n">
        <f aca="false">H44*H45</f>
        <v>0</v>
      </c>
      <c r="I46" s="78" t="n">
        <f aca="false">I44*I45</f>
        <v>0</v>
      </c>
      <c r="J46" s="78" t="n">
        <f aca="false">J44*J45</f>
        <v>0</v>
      </c>
      <c r="K46" s="78" t="n">
        <f aca="false">K44*K45</f>
        <v>0</v>
      </c>
      <c r="L46" s="78" t="n">
        <f aca="false">L44*L45</f>
        <v>0</v>
      </c>
      <c r="M46" s="78" t="n">
        <f aca="false">M44*M45</f>
        <v>0</v>
      </c>
      <c r="N46" s="78" t="n">
        <f aca="false">N44*N45</f>
        <v>0</v>
      </c>
      <c r="O46" s="78" t="n">
        <f aca="false">O44*O45</f>
        <v>0</v>
      </c>
      <c r="P46" s="78" t="n">
        <f aca="false">P44*P45</f>
        <v>0</v>
      </c>
      <c r="Q46" s="78" t="n">
        <f aca="false">Q44*Q45</f>
        <v>0</v>
      </c>
      <c r="R46" s="78" t="n">
        <f aca="false">R44*R45</f>
        <v>0</v>
      </c>
      <c r="S46" s="78" t="n">
        <f aca="false">S44*S45</f>
        <v>0</v>
      </c>
      <c r="T46" s="78" t="n">
        <f aca="false">T44*T45</f>
        <v>0</v>
      </c>
      <c r="U46" s="78" t="n">
        <f aca="false">U44*U45</f>
        <v>0</v>
      </c>
      <c r="V46" s="78" t="n">
        <f aca="false">V44*V45</f>
        <v>0</v>
      </c>
      <c r="W46" s="78" t="n">
        <f aca="false">W44*W45</f>
        <v>0</v>
      </c>
      <c r="X46" s="78" t="n">
        <f aca="false">X44*X45</f>
        <v>0</v>
      </c>
      <c r="Y46" s="78" t="n">
        <f aca="false">Y44*Y45</f>
        <v>0</v>
      </c>
      <c r="Z46" s="78" t="n">
        <f aca="false">Z44*Z45</f>
        <v>0</v>
      </c>
      <c r="AA46" s="78" t="n">
        <f aca="false">AA44*AA45</f>
        <v>0</v>
      </c>
      <c r="AB46" s="78" t="n">
        <f aca="false">AB44*AB45</f>
        <v>0</v>
      </c>
      <c r="AC46" s="78" t="n">
        <f aca="false">AC44*AC45</f>
        <v>0</v>
      </c>
      <c r="AD46" s="78" t="n">
        <f aca="false">AD44*AD45</f>
        <v>0</v>
      </c>
      <c r="AE46" s="78" t="n">
        <f aca="false">AE44*AE45</f>
        <v>0</v>
      </c>
      <c r="AF46" s="78" t="n">
        <f aca="false">AF44*AF45</f>
        <v>0</v>
      </c>
      <c r="AG46" s="78" t="n">
        <f aca="false">AG44*AG45</f>
        <v>0</v>
      </c>
      <c r="AH46" s="78" t="n">
        <f aca="false">AH44*AH45</f>
        <v>0</v>
      </c>
      <c r="AI46" s="78" t="n">
        <f aca="false">AI44*AI45</f>
        <v>0</v>
      </c>
      <c r="AJ46" s="78" t="n">
        <f aca="false">AJ44*AJ45</f>
        <v>0</v>
      </c>
      <c r="AK46" s="78" t="n">
        <f aca="false">AK44*AK45</f>
        <v>0</v>
      </c>
      <c r="AL46" s="78" t="n">
        <f aca="false">AL44*AL45</f>
        <v>0</v>
      </c>
      <c r="AM46" s="78" t="n">
        <f aca="false">AM44*AM45</f>
        <v>0</v>
      </c>
    </row>
    <row r="47" customFormat="false" ht="21" hidden="false" customHeight="true" outlineLevel="0" collapsed="false">
      <c r="A47" s="46"/>
      <c r="B47" s="46"/>
      <c r="C47" s="46"/>
      <c r="D47" s="66"/>
      <c r="E47" s="66"/>
      <c r="F47" s="66"/>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row>
    <row r="48" customFormat="false" ht="21" hidden="false" customHeight="true" outlineLevel="0" collapsed="false">
      <c r="A48" s="46"/>
      <c r="B48" s="46"/>
      <c r="C48" s="89" t="s">
        <v>193</v>
      </c>
      <c r="D48" s="75" t="n">
        <f aca="false">'Plan Drivers'!D424</f>
        <v>0</v>
      </c>
      <c r="E48" s="75" t="n">
        <f aca="false">'Plan Drivers'!E424</f>
        <v>0</v>
      </c>
      <c r="F48" s="75" t="n">
        <f aca="false">'Plan Drivers'!F424</f>
        <v>0</v>
      </c>
      <c r="G48" s="75" t="n">
        <f aca="false">'Plan Drivers'!G424</f>
        <v>0</v>
      </c>
      <c r="H48" s="75" t="n">
        <f aca="false">'Plan Drivers'!H424</f>
        <v>0</v>
      </c>
      <c r="I48" s="75" t="n">
        <f aca="false">'Plan Drivers'!I424</f>
        <v>0</v>
      </c>
      <c r="J48" s="75" t="n">
        <f aca="false">'Plan Drivers'!J424</f>
        <v>0</v>
      </c>
      <c r="K48" s="75" t="n">
        <f aca="false">'Plan Drivers'!K424</f>
        <v>0</v>
      </c>
      <c r="L48" s="75" t="n">
        <f aca="false">'Plan Drivers'!L424</f>
        <v>0</v>
      </c>
      <c r="M48" s="75" t="n">
        <f aca="false">'Plan Drivers'!M424</f>
        <v>0</v>
      </c>
      <c r="N48" s="75" t="n">
        <f aca="false">'Plan Drivers'!N424</f>
        <v>0</v>
      </c>
      <c r="O48" s="75" t="n">
        <f aca="false">'Plan Drivers'!O424</f>
        <v>0</v>
      </c>
      <c r="P48" s="75" t="n">
        <f aca="false">'Plan Drivers'!P424</f>
        <v>0</v>
      </c>
      <c r="Q48" s="75" t="n">
        <f aca="false">'Plan Drivers'!Q424</f>
        <v>0</v>
      </c>
      <c r="R48" s="75" t="n">
        <f aca="false">'Plan Drivers'!R424</f>
        <v>0</v>
      </c>
      <c r="S48" s="75" t="n">
        <f aca="false">'Plan Drivers'!S424</f>
        <v>0</v>
      </c>
      <c r="T48" s="75" t="n">
        <f aca="false">'Plan Drivers'!T424</f>
        <v>0</v>
      </c>
      <c r="U48" s="75" t="n">
        <f aca="false">'Plan Drivers'!U424</f>
        <v>0</v>
      </c>
      <c r="V48" s="75" t="n">
        <f aca="false">'Plan Drivers'!V424</f>
        <v>0</v>
      </c>
      <c r="W48" s="75" t="n">
        <f aca="false">'Plan Drivers'!W424</f>
        <v>0</v>
      </c>
      <c r="X48" s="75" t="n">
        <f aca="false">'Plan Drivers'!X424</f>
        <v>0</v>
      </c>
      <c r="Y48" s="75" t="n">
        <f aca="false">'Plan Drivers'!Y424</f>
        <v>0</v>
      </c>
      <c r="Z48" s="75" t="n">
        <f aca="false">'Plan Drivers'!Z424</f>
        <v>0</v>
      </c>
      <c r="AA48" s="75" t="n">
        <f aca="false">'Plan Drivers'!AA424</f>
        <v>0</v>
      </c>
      <c r="AB48" s="75" t="n">
        <f aca="false">'Plan Drivers'!AB424</f>
        <v>0</v>
      </c>
      <c r="AC48" s="75" t="n">
        <f aca="false">'Plan Drivers'!AC424</f>
        <v>0</v>
      </c>
      <c r="AD48" s="75" t="n">
        <f aca="false">'Plan Drivers'!AD424</f>
        <v>0</v>
      </c>
      <c r="AE48" s="75" t="n">
        <f aca="false">'Plan Drivers'!AE424</f>
        <v>0</v>
      </c>
      <c r="AF48" s="75" t="n">
        <f aca="false">'Plan Drivers'!AF424</f>
        <v>0</v>
      </c>
      <c r="AG48" s="75" t="n">
        <f aca="false">'Plan Drivers'!AG424</f>
        <v>0</v>
      </c>
      <c r="AH48" s="75" t="n">
        <f aca="false">'Plan Drivers'!AH424</f>
        <v>0</v>
      </c>
      <c r="AI48" s="75" t="n">
        <f aca="false">'Plan Drivers'!AI424</f>
        <v>0</v>
      </c>
      <c r="AJ48" s="75" t="n">
        <f aca="false">'Plan Drivers'!AJ424</f>
        <v>0</v>
      </c>
      <c r="AK48" s="75" t="n">
        <f aca="false">'Plan Drivers'!AK424</f>
        <v>0</v>
      </c>
      <c r="AL48" s="75" t="n">
        <f aca="false">'Plan Drivers'!AL424</f>
        <v>0</v>
      </c>
      <c r="AM48" s="75" t="n">
        <f aca="false">'Plan Drivers'!AM424</f>
        <v>0</v>
      </c>
    </row>
    <row r="49" customFormat="false" ht="21" hidden="false" customHeight="true" outlineLevel="0" collapsed="false">
      <c r="A49" s="46"/>
      <c r="B49" s="46"/>
      <c r="C49" s="46" t="s">
        <v>182</v>
      </c>
      <c r="D49" s="77" t="n">
        <f aca="false">Settings!$D$36*Settings!$D$9*(1+Settings!$D$19)^INT((D$6-1)/12)</f>
        <v>40000</v>
      </c>
      <c r="E49" s="77" t="n">
        <f aca="false">Settings!$D$36*Settings!$D$9*(1+Settings!$D$19)^INT((E$6-1)/12)</f>
        <v>40000</v>
      </c>
      <c r="F49" s="77" t="n">
        <f aca="false">Settings!$D$36*Settings!$D$9*(1+Settings!$D$19)^INT((F$6-1)/12)</f>
        <v>40000</v>
      </c>
      <c r="G49" s="77" t="n">
        <f aca="false">Settings!$D$36*Settings!$D$9*(1+Settings!$D$19)^INT((G$6-1)/12)</f>
        <v>40000</v>
      </c>
      <c r="H49" s="77" t="n">
        <f aca="false">Settings!$D$36*Settings!$D$9*(1+Settings!$D$19)^INT((H$6-1)/12)</f>
        <v>40000</v>
      </c>
      <c r="I49" s="77" t="n">
        <f aca="false">Settings!$D$36*Settings!$D$9*(1+Settings!$D$19)^INT((I$6-1)/12)</f>
        <v>40000</v>
      </c>
      <c r="J49" s="77" t="n">
        <f aca="false">Settings!$D$36*Settings!$D$9*(1+Settings!$D$19)^INT((J$6-1)/12)</f>
        <v>40000</v>
      </c>
      <c r="K49" s="77" t="n">
        <f aca="false">Settings!$D$36*Settings!$D$9*(1+Settings!$D$19)^INT((K$6-1)/12)</f>
        <v>40000</v>
      </c>
      <c r="L49" s="77" t="n">
        <f aca="false">Settings!$D$36*Settings!$D$9*(1+Settings!$D$19)^INT((L$6-1)/12)</f>
        <v>40000</v>
      </c>
      <c r="M49" s="77" t="n">
        <f aca="false">Settings!$D$36*Settings!$D$9*(1+Settings!$D$19)^INT((M$6-1)/12)</f>
        <v>40000</v>
      </c>
      <c r="N49" s="77" t="n">
        <f aca="false">Settings!$D$36*Settings!$D$9*(1+Settings!$D$19)^INT((N$6-1)/12)</f>
        <v>40000</v>
      </c>
      <c r="O49" s="77" t="n">
        <f aca="false">Settings!$D$36*Settings!$D$9*(1+Settings!$D$19)^INT((O$6-1)/12)</f>
        <v>40000</v>
      </c>
      <c r="P49" s="77" t="n">
        <f aca="false">Settings!$D$36*Settings!$D$9*(1+Settings!$D$19)^INT((P$6-1)/12)</f>
        <v>43200</v>
      </c>
      <c r="Q49" s="77" t="n">
        <f aca="false">Settings!$D$36*Settings!$D$9*(1+Settings!$D$19)^INT((Q$6-1)/12)</f>
        <v>43200</v>
      </c>
      <c r="R49" s="77" t="n">
        <f aca="false">Settings!$D$36*Settings!$D$9*(1+Settings!$D$19)^INT((R$6-1)/12)</f>
        <v>43200</v>
      </c>
      <c r="S49" s="77" t="n">
        <f aca="false">Settings!$D$36*Settings!$D$9*(1+Settings!$D$19)^INT((S$6-1)/12)</f>
        <v>43200</v>
      </c>
      <c r="T49" s="77" t="n">
        <f aca="false">Settings!$D$36*Settings!$D$9*(1+Settings!$D$19)^INT((T$6-1)/12)</f>
        <v>43200</v>
      </c>
      <c r="U49" s="77" t="n">
        <f aca="false">Settings!$D$36*Settings!$D$9*(1+Settings!$D$19)^INT((U$6-1)/12)</f>
        <v>43200</v>
      </c>
      <c r="V49" s="77" t="n">
        <f aca="false">Settings!$D$36*Settings!$D$9*(1+Settings!$D$19)^INT((V$6-1)/12)</f>
        <v>43200</v>
      </c>
      <c r="W49" s="77" t="n">
        <f aca="false">Settings!$D$36*Settings!$D$9*(1+Settings!$D$19)^INT((W$6-1)/12)</f>
        <v>43200</v>
      </c>
      <c r="X49" s="77" t="n">
        <f aca="false">Settings!$D$36*Settings!$D$9*(1+Settings!$D$19)^INT((X$6-1)/12)</f>
        <v>43200</v>
      </c>
      <c r="Y49" s="77" t="n">
        <f aca="false">Settings!$D$36*Settings!$D$9*(1+Settings!$D$19)^INT((Y$6-1)/12)</f>
        <v>43200</v>
      </c>
      <c r="Z49" s="77" t="n">
        <f aca="false">Settings!$D$36*Settings!$D$9*(1+Settings!$D$19)^INT((Z$6-1)/12)</f>
        <v>43200</v>
      </c>
      <c r="AA49" s="77" t="n">
        <f aca="false">Settings!$D$36*Settings!$D$9*(1+Settings!$D$19)^INT((AA$6-1)/12)</f>
        <v>43200</v>
      </c>
      <c r="AB49" s="77" t="n">
        <f aca="false">Settings!$D$36*Settings!$D$9*(1+Settings!$D$19)^INT((AB$6-1)/12)</f>
        <v>46656</v>
      </c>
      <c r="AC49" s="77" t="n">
        <f aca="false">Settings!$D$36*Settings!$D$9*(1+Settings!$D$19)^INT((AC$6-1)/12)</f>
        <v>46656</v>
      </c>
      <c r="AD49" s="77" t="n">
        <f aca="false">Settings!$D$36*Settings!$D$9*(1+Settings!$D$19)^INT((AD$6-1)/12)</f>
        <v>46656</v>
      </c>
      <c r="AE49" s="77" t="n">
        <f aca="false">Settings!$D$36*Settings!$D$9*(1+Settings!$D$19)^INT((AE$6-1)/12)</f>
        <v>46656</v>
      </c>
      <c r="AF49" s="77" t="n">
        <f aca="false">Settings!$D$36*Settings!$D$9*(1+Settings!$D$19)^INT((AF$6-1)/12)</f>
        <v>46656</v>
      </c>
      <c r="AG49" s="77" t="n">
        <f aca="false">Settings!$D$36*Settings!$D$9*(1+Settings!$D$19)^INT((AG$6-1)/12)</f>
        <v>46656</v>
      </c>
      <c r="AH49" s="77" t="n">
        <f aca="false">Settings!$D$36*Settings!$D$9*(1+Settings!$D$19)^INT((AH$6-1)/12)</f>
        <v>46656</v>
      </c>
      <c r="AI49" s="77" t="n">
        <f aca="false">Settings!$D$36*Settings!$D$9*(1+Settings!$D$19)^INT((AI$6-1)/12)</f>
        <v>46656</v>
      </c>
      <c r="AJ49" s="77" t="n">
        <f aca="false">Settings!$D$36*Settings!$D$9*(1+Settings!$D$19)^INT((AJ$6-1)/12)</f>
        <v>46656</v>
      </c>
      <c r="AK49" s="77" t="n">
        <f aca="false">Settings!$D$36*Settings!$D$9*(1+Settings!$D$19)^INT((AK$6-1)/12)</f>
        <v>46656</v>
      </c>
      <c r="AL49" s="77" t="n">
        <f aca="false">Settings!$D$36*Settings!$D$9*(1+Settings!$D$19)^INT((AL$6-1)/12)</f>
        <v>46656</v>
      </c>
      <c r="AM49" s="77" t="n">
        <f aca="false">Settings!$D$36*Settings!$D$9*(1+Settings!$D$19)^INT((AM$6-1)/12)</f>
        <v>46656</v>
      </c>
    </row>
    <row r="50" customFormat="false" ht="21" hidden="false" customHeight="true" outlineLevel="0" collapsed="false">
      <c r="A50" s="46"/>
      <c r="B50" s="46"/>
      <c r="C50" s="46" t="s">
        <v>183</v>
      </c>
      <c r="D50" s="78" t="n">
        <f aca="false">D48*D49</f>
        <v>0</v>
      </c>
      <c r="E50" s="78" t="n">
        <f aca="false">E48*E49</f>
        <v>0</v>
      </c>
      <c r="F50" s="78" t="n">
        <f aca="false">F48*F49</f>
        <v>0</v>
      </c>
      <c r="G50" s="78" t="n">
        <f aca="false">G48*G49</f>
        <v>0</v>
      </c>
      <c r="H50" s="78" t="n">
        <f aca="false">H48*H49</f>
        <v>0</v>
      </c>
      <c r="I50" s="78" t="n">
        <f aca="false">I48*I49</f>
        <v>0</v>
      </c>
      <c r="J50" s="78" t="n">
        <f aca="false">J48*J49</f>
        <v>0</v>
      </c>
      <c r="K50" s="78" t="n">
        <f aca="false">K48*K49</f>
        <v>0</v>
      </c>
      <c r="L50" s="78" t="n">
        <f aca="false">L48*L49</f>
        <v>0</v>
      </c>
      <c r="M50" s="78" t="n">
        <f aca="false">M48*M49</f>
        <v>0</v>
      </c>
      <c r="N50" s="78" t="n">
        <f aca="false">N48*N49</f>
        <v>0</v>
      </c>
      <c r="O50" s="78" t="n">
        <f aca="false">O48*O49</f>
        <v>0</v>
      </c>
      <c r="P50" s="78" t="n">
        <f aca="false">P48*P49</f>
        <v>0</v>
      </c>
      <c r="Q50" s="78" t="n">
        <f aca="false">Q48*Q49</f>
        <v>0</v>
      </c>
      <c r="R50" s="78" t="n">
        <f aca="false">R48*R49</f>
        <v>0</v>
      </c>
      <c r="S50" s="78" t="n">
        <f aca="false">S48*S49</f>
        <v>0</v>
      </c>
      <c r="T50" s="78" t="n">
        <f aca="false">T48*T49</f>
        <v>0</v>
      </c>
      <c r="U50" s="78" t="n">
        <f aca="false">U48*U49</f>
        <v>0</v>
      </c>
      <c r="V50" s="78" t="n">
        <f aca="false">V48*V49</f>
        <v>0</v>
      </c>
      <c r="W50" s="78" t="n">
        <f aca="false">W48*W49</f>
        <v>0</v>
      </c>
      <c r="X50" s="78" t="n">
        <f aca="false">X48*X49</f>
        <v>0</v>
      </c>
      <c r="Y50" s="78" t="n">
        <f aca="false">Y48*Y49</f>
        <v>0</v>
      </c>
      <c r="Z50" s="78" t="n">
        <f aca="false">Z48*Z49</f>
        <v>0</v>
      </c>
      <c r="AA50" s="78" t="n">
        <f aca="false">AA48*AA49</f>
        <v>0</v>
      </c>
      <c r="AB50" s="78" t="n">
        <f aca="false">AB48*AB49</f>
        <v>0</v>
      </c>
      <c r="AC50" s="78" t="n">
        <f aca="false">AC48*AC49</f>
        <v>0</v>
      </c>
      <c r="AD50" s="78" t="n">
        <f aca="false">AD48*AD49</f>
        <v>0</v>
      </c>
      <c r="AE50" s="78" t="n">
        <f aca="false">AE48*AE49</f>
        <v>0</v>
      </c>
      <c r="AF50" s="78" t="n">
        <f aca="false">AF48*AF49</f>
        <v>0</v>
      </c>
      <c r="AG50" s="78" t="n">
        <f aca="false">AG48*AG49</f>
        <v>0</v>
      </c>
      <c r="AH50" s="78" t="n">
        <f aca="false">AH48*AH49</f>
        <v>0</v>
      </c>
      <c r="AI50" s="78" t="n">
        <f aca="false">AI48*AI49</f>
        <v>0</v>
      </c>
      <c r="AJ50" s="78" t="n">
        <f aca="false">AJ48*AJ49</f>
        <v>0</v>
      </c>
      <c r="AK50" s="78" t="n">
        <f aca="false">AK48*AK49</f>
        <v>0</v>
      </c>
      <c r="AL50" s="78" t="n">
        <f aca="false">AL48*AL49</f>
        <v>0</v>
      </c>
      <c r="AM50" s="78" t="n">
        <f aca="false">AM48*AM49</f>
        <v>0</v>
      </c>
    </row>
    <row r="51" customFormat="false" ht="21" hidden="false" customHeight="true" outlineLevel="0" collapsed="false">
      <c r="A51" s="46"/>
      <c r="B51" s="46"/>
      <c r="C51" s="4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row>
    <row r="52" customFormat="false" ht="21" hidden="false" customHeight="true" outlineLevel="0" collapsed="false">
      <c r="A52" s="46"/>
      <c r="B52" s="46"/>
      <c r="C52" s="4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row>
    <row r="53" customFormat="false" ht="21" hidden="false" customHeight="true" outlineLevel="0" collapsed="false">
      <c r="A53" s="46"/>
      <c r="B53" s="46"/>
      <c r="C53" s="46" t="s">
        <v>194</v>
      </c>
      <c r="D53" s="78" t="n">
        <f aca="false">SUM(D10,D14,D18,D22,D26,D30,D34,D38,D42,D46,D50)</f>
        <v>390000</v>
      </c>
      <c r="E53" s="78" t="n">
        <f aca="false">SUM(E10,E14,E18,E22,E26,E30,E34,E38,E42,E46,E50)</f>
        <v>450000</v>
      </c>
      <c r="F53" s="78" t="n">
        <f aca="false">SUM(F10,F14,F18,F22,F26,F30,F34,F38,F42,F46,F50)</f>
        <v>430000</v>
      </c>
      <c r="G53" s="78" t="n">
        <f aca="false">SUM(G10,G14,G18,G22,G26,G30,G34,G38,G42,G46,G50)</f>
        <v>480000</v>
      </c>
      <c r="H53" s="78" t="n">
        <f aca="false">SUM(H10,H14,H18,H22,H26,H30,H34,H38,H42,H46,H50)</f>
        <v>480000</v>
      </c>
      <c r="I53" s="78" t="n">
        <f aca="false">SUM(I10,I14,I18,I22,I26,I30,I34,I38,I42,I46,I50)</f>
        <v>480000</v>
      </c>
      <c r="J53" s="78" t="n">
        <f aca="false">SUM(J10,J14,J18,J22,J26,J30,J34,J38,J42,J46,J50)</f>
        <v>480000</v>
      </c>
      <c r="K53" s="78" t="n">
        <f aca="false">SUM(K10,K14,K18,K22,K26,K30,K34,K38,K42,K46,K50)</f>
        <v>480000</v>
      </c>
      <c r="L53" s="78" t="n">
        <f aca="false">SUM(L10,L14,L18,L22,L26,L30,L34,L38,L42,L46,L50)</f>
        <v>480000</v>
      </c>
      <c r="M53" s="78" t="n">
        <f aca="false">SUM(M10,M14,M18,M22,M26,M30,M34,M38,M42,M46,M50)</f>
        <v>480000</v>
      </c>
      <c r="N53" s="78" t="n">
        <f aca="false">SUM(N10,N14,N18,N22,N26,N30,N34,N38,N42,N46,N50)</f>
        <v>480000</v>
      </c>
      <c r="O53" s="78" t="n">
        <f aca="false">SUM(O10,O14,O18,O22,O26,O30,O34,O38,O42,O46,O50)</f>
        <v>480000</v>
      </c>
      <c r="P53" s="78" t="n">
        <f aca="false">SUM(P10,P14,P18,P22,P26,P30,P34,P38,P42,P46,P50)</f>
        <v>506000</v>
      </c>
      <c r="Q53" s="78" t="n">
        <f aca="false">SUM(Q10,Q14,Q18,Q22,Q26,Q30,Q34,Q38,Q42,Q46,Q50)</f>
        <v>506000</v>
      </c>
      <c r="R53" s="78" t="n">
        <f aca="false">SUM(R10,R14,R18,R22,R26,R30,R34,R38,R42,R46,R50)</f>
        <v>506000</v>
      </c>
      <c r="S53" s="78" t="n">
        <f aca="false">SUM(S10,S14,S18,S22,S26,S30,S34,S38,S42,S46,S50)</f>
        <v>570800</v>
      </c>
      <c r="T53" s="78" t="n">
        <f aca="false">SUM(T10,T14,T18,T22,T26,T30,T34,T38,T42,T46,T50)</f>
        <v>570800</v>
      </c>
      <c r="U53" s="78" t="n">
        <f aca="false">SUM(U10,U14,U18,U22,U26,U30,U34,U38,U42,U46,U50)</f>
        <v>570800</v>
      </c>
      <c r="V53" s="78" t="n">
        <f aca="false">SUM(V10,V14,V18,V22,V26,V30,V34,V38,V42,V46,V50)</f>
        <v>570800</v>
      </c>
      <c r="W53" s="78" t="n">
        <f aca="false">SUM(W10,W14,W18,W22,W26,W30,W34,W38,W42,W46,W50)</f>
        <v>570800</v>
      </c>
      <c r="X53" s="78" t="n">
        <f aca="false">SUM(X10,X14,X18,X22,X26,X30,X34,X38,X42,X46,X50)</f>
        <v>570800</v>
      </c>
      <c r="Y53" s="78" t="n">
        <f aca="false">SUM(Y10,Y14,Y18,Y22,Y26,Y30,Y34,Y38,Y42,Y46,Y50)</f>
        <v>635600</v>
      </c>
      <c r="Z53" s="78" t="n">
        <f aca="false">SUM(Z10,Z14,Z18,Z22,Z26,Z30,Z34,Z38,Z42,Z46,Z50)</f>
        <v>635600</v>
      </c>
      <c r="AA53" s="78" t="n">
        <f aca="false">SUM(AA10,AA14,AA18,AA22,AA26,AA30,AA34,AA38,AA42,AA46,AA50)</f>
        <v>635600</v>
      </c>
      <c r="AB53" s="78" t="n">
        <f aca="false">SUM(AB10,AB14,AB18,AB22,AB26,AB30,AB34,AB38,AB42,AB46,AB50)</f>
        <v>674048</v>
      </c>
      <c r="AC53" s="78" t="n">
        <f aca="false">SUM(AC10,AC14,AC18,AC22,AC26,AC30,AC34,AC38,AC42,AC46,AC50)</f>
        <v>674048</v>
      </c>
      <c r="AD53" s="78" t="n">
        <f aca="false">SUM(AD10,AD14,AD18,AD22,AD26,AD30,AD34,AD38,AD42,AD46,AD50)</f>
        <v>744032</v>
      </c>
      <c r="AE53" s="78" t="n">
        <f aca="false">SUM(AE10,AE14,AE18,AE22,AE26,AE30,AE34,AE38,AE42,AE46,AE50)</f>
        <v>767360</v>
      </c>
      <c r="AF53" s="78" t="n">
        <f aca="false">SUM(AF10,AF14,AF18,AF22,AF26,AF30,AF34,AF38,AF42,AF46,AF50)</f>
        <v>767360</v>
      </c>
      <c r="AG53" s="78" t="n">
        <f aca="false">SUM(AG10,AG14,AG18,AG22,AG26,AG30,AG34,AG38,AG42,AG46,AG50)</f>
        <v>767360</v>
      </c>
      <c r="AH53" s="78" t="n">
        <f aca="false">SUM(AH10,AH14,AH18,AH22,AH26,AH30,AH34,AH38,AH42,AH46,AH50)</f>
        <v>767360</v>
      </c>
      <c r="AI53" s="78" t="n">
        <f aca="false">SUM(AI10,AI14,AI18,AI22,AI26,AI30,AI34,AI38,AI42,AI46,AI50)</f>
        <v>767360</v>
      </c>
      <c r="AJ53" s="78" t="n">
        <f aca="false">SUM(AJ10,AJ14,AJ18,AJ22,AJ26,AJ30,AJ34,AJ38,AJ42,AJ46,AJ50)</f>
        <v>767360</v>
      </c>
      <c r="AK53" s="78" t="n">
        <f aca="false">SUM(AK10,AK14,AK18,AK22,AK26,AK30,AK34,AK38,AK42,AK46,AK50)</f>
        <v>767360</v>
      </c>
      <c r="AL53" s="78" t="n">
        <f aca="false">SUM(AL10,AL14,AL18,AL22,AL26,AL30,AL34,AL38,AL42,AL46,AL50)</f>
        <v>767360</v>
      </c>
      <c r="AM53" s="78" t="n">
        <f aca="false">SUM(AM10,AM14,AM18,AM22,AM26,AM30,AM34,AM38,AM42,AM46,AM50)</f>
        <v>837344</v>
      </c>
    </row>
    <row r="54" customFormat="false" ht="21" hidden="false" customHeight="true" outlineLevel="0" collapsed="false">
      <c r="A54" s="46"/>
      <c r="B54" s="46"/>
      <c r="C54" s="46" t="s">
        <v>195</v>
      </c>
      <c r="D54" s="78" t="n">
        <f aca="false">D53-D46</f>
        <v>370000</v>
      </c>
      <c r="E54" s="78" t="n">
        <f aca="false">E53-E46</f>
        <v>430000</v>
      </c>
      <c r="F54" s="78" t="n">
        <f aca="false">F53-F46</f>
        <v>430000</v>
      </c>
      <c r="G54" s="78" t="n">
        <f aca="false">G53-G46</f>
        <v>480000</v>
      </c>
      <c r="H54" s="78" t="n">
        <f aca="false">H53-H46</f>
        <v>480000</v>
      </c>
      <c r="I54" s="78" t="n">
        <f aca="false">I53-I46</f>
        <v>480000</v>
      </c>
      <c r="J54" s="78" t="n">
        <f aca="false">J53-J46</f>
        <v>480000</v>
      </c>
      <c r="K54" s="78" t="n">
        <f aca="false">K53-K46</f>
        <v>480000</v>
      </c>
      <c r="L54" s="78" t="n">
        <f aca="false">L53-L46</f>
        <v>480000</v>
      </c>
      <c r="M54" s="78" t="n">
        <f aca="false">M53-M46</f>
        <v>480000</v>
      </c>
      <c r="N54" s="78" t="n">
        <f aca="false">N53-N46</f>
        <v>480000</v>
      </c>
      <c r="O54" s="78" t="n">
        <f aca="false">O53-O46</f>
        <v>480000</v>
      </c>
      <c r="P54" s="78" t="n">
        <f aca="false">P53-P46</f>
        <v>506000</v>
      </c>
      <c r="Q54" s="78" t="n">
        <f aca="false">Q53-Q46</f>
        <v>506000</v>
      </c>
      <c r="R54" s="78" t="n">
        <f aca="false">R53-R46</f>
        <v>506000</v>
      </c>
      <c r="S54" s="78" t="n">
        <f aca="false">S53-S46</f>
        <v>570800</v>
      </c>
      <c r="T54" s="78" t="n">
        <f aca="false">T53-T46</f>
        <v>570800</v>
      </c>
      <c r="U54" s="78" t="n">
        <f aca="false">U53-U46</f>
        <v>570800</v>
      </c>
      <c r="V54" s="78" t="n">
        <f aca="false">V53-V46</f>
        <v>570800</v>
      </c>
      <c r="W54" s="78" t="n">
        <f aca="false">W53-W46</f>
        <v>570800</v>
      </c>
      <c r="X54" s="78" t="n">
        <f aca="false">X53-X46</f>
        <v>570800</v>
      </c>
      <c r="Y54" s="78" t="n">
        <f aca="false">Y53-Y46</f>
        <v>635600</v>
      </c>
      <c r="Z54" s="78" t="n">
        <f aca="false">Z53-Z46</f>
        <v>635600</v>
      </c>
      <c r="AA54" s="78" t="n">
        <f aca="false">AA53-AA46</f>
        <v>635600</v>
      </c>
      <c r="AB54" s="78" t="n">
        <f aca="false">AB53-AB46</f>
        <v>674048</v>
      </c>
      <c r="AC54" s="78" t="n">
        <f aca="false">AC53-AC46</f>
        <v>674048</v>
      </c>
      <c r="AD54" s="78" t="n">
        <f aca="false">AD53-AD46</f>
        <v>744032</v>
      </c>
      <c r="AE54" s="78" t="n">
        <f aca="false">AE53-AE46</f>
        <v>767360</v>
      </c>
      <c r="AF54" s="78" t="n">
        <f aca="false">AF53-AF46</f>
        <v>767360</v>
      </c>
      <c r="AG54" s="78" t="n">
        <f aca="false">AG53-AG46</f>
        <v>767360</v>
      </c>
      <c r="AH54" s="78" t="n">
        <f aca="false">AH53-AH46</f>
        <v>767360</v>
      </c>
      <c r="AI54" s="78" t="n">
        <f aca="false">AI53-AI46</f>
        <v>767360</v>
      </c>
      <c r="AJ54" s="78" t="n">
        <f aca="false">AJ53-AJ46</f>
        <v>767360</v>
      </c>
      <c r="AK54" s="78" t="n">
        <f aca="false">AK53-AK46</f>
        <v>767360</v>
      </c>
      <c r="AL54" s="78" t="n">
        <f aca="false">AL53-AL46</f>
        <v>767360</v>
      </c>
      <c r="AM54" s="78" t="n">
        <f aca="false">AM53-AM46</f>
        <v>837344</v>
      </c>
    </row>
    <row r="55" customFormat="false" ht="21" hidden="false" customHeight="true" outlineLevel="0" collapsed="false">
      <c r="A55" s="46"/>
      <c r="B55" s="46"/>
      <c r="C55" s="46"/>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row>
    <row r="56" customFormat="false" ht="21" hidden="false" customHeight="true" outlineLevel="0" collapsed="false">
      <c r="A56" s="46"/>
      <c r="B56" s="46"/>
      <c r="C56" s="46"/>
      <c r="D56" s="66"/>
      <c r="E56" s="66"/>
      <c r="F56" s="66"/>
      <c r="G56" s="66"/>
      <c r="H56" s="66"/>
      <c r="I56" s="66"/>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row>
    <row r="57" customFormat="false" ht="21" hidden="false" customHeight="true" outlineLevel="0" collapsed="false">
      <c r="A57" s="46"/>
      <c r="B57" s="46"/>
      <c r="C57" s="46"/>
      <c r="D57" s="66"/>
      <c r="E57" s="66"/>
      <c r="F57" s="66"/>
      <c r="G57" s="66"/>
      <c r="H57" s="66"/>
      <c r="I57" s="66"/>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row>
    <row r="58" customFormat="false" ht="21" hidden="false" customHeight="true" outlineLevel="0" collapsed="false">
      <c r="A58" s="46"/>
      <c r="B58" s="46"/>
      <c r="C58" s="46"/>
      <c r="D58" s="66"/>
      <c r="E58" s="66"/>
      <c r="F58" s="66"/>
      <c r="G58" s="66"/>
      <c r="H58" s="66"/>
      <c r="I58" s="66"/>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row>
    <row r="59" customFormat="false" ht="21" hidden="false" customHeight="true" outlineLevel="0" collapsed="false">
      <c r="A59" s="46"/>
      <c r="B59" s="46"/>
      <c r="C59" s="46"/>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row>
    <row r="60" customFormat="false" ht="21" hidden="false" customHeight="true" outlineLevel="0" collapsed="false">
      <c r="A60" s="46"/>
      <c r="B60" s="46"/>
      <c r="C60" s="46"/>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row>
    <row r="61" customFormat="false" ht="21" hidden="false" customHeight="true" outlineLevel="0" collapsed="false">
      <c r="A61" s="46"/>
      <c r="B61" s="46"/>
      <c r="C61" s="4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row>
    <row r="62" customFormat="false" ht="21" hidden="false" customHeight="true" outlineLevel="0" collapsed="false">
      <c r="A62" s="46"/>
      <c r="B62" s="46"/>
      <c r="C62" s="4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row>
    <row r="63" customFormat="false" ht="21" hidden="false" customHeight="true" outlineLevel="0" collapsed="false">
      <c r="A63" s="46"/>
      <c r="B63" s="46"/>
      <c r="C63" s="46"/>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row>
    <row r="64" customFormat="false" ht="21" hidden="false" customHeight="true" outlineLevel="0" collapsed="false">
      <c r="A64" s="46"/>
      <c r="B64" s="46"/>
      <c r="C64" s="46"/>
      <c r="D64" s="66"/>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row>
    <row r="65" customFormat="false" ht="21" hidden="false" customHeight="true" outlineLevel="0" collapsed="false">
      <c r="A65" s="46"/>
      <c r="B65" s="46"/>
      <c r="C65" s="46"/>
      <c r="D65" s="66"/>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6"/>
    </row>
    <row r="66" customFormat="false" ht="21" hidden="false" customHeight="true" outlineLevel="0" collapsed="false">
      <c r="A66" s="46"/>
      <c r="B66" s="46"/>
      <c r="C66" s="46"/>
      <c r="D66" s="66"/>
      <c r="E66" s="66"/>
      <c r="F66" s="66"/>
      <c r="G66" s="66"/>
      <c r="H66" s="66"/>
      <c r="I66" s="66"/>
      <c r="J66" s="66"/>
      <c r="K66" s="66"/>
      <c r="L66" s="66"/>
      <c r="M66" s="66"/>
      <c r="N66" s="66"/>
      <c r="O66" s="66"/>
      <c r="P66" s="66"/>
      <c r="Q66" s="66"/>
      <c r="R66" s="66"/>
      <c r="S66" s="66"/>
      <c r="T66" s="66"/>
      <c r="U66" s="66"/>
      <c r="V66" s="66"/>
      <c r="W66" s="66"/>
      <c r="X66" s="66"/>
      <c r="Y66" s="66"/>
      <c r="Z66" s="66"/>
      <c r="AA66" s="66"/>
      <c r="AB66" s="66"/>
      <c r="AC66" s="66"/>
      <c r="AD66" s="66"/>
      <c r="AE66" s="66"/>
      <c r="AF66" s="66"/>
      <c r="AG66" s="66"/>
      <c r="AH66" s="66"/>
      <c r="AI66" s="66"/>
      <c r="AJ66" s="66"/>
      <c r="AK66" s="66"/>
      <c r="AL66" s="66"/>
      <c r="AM66" s="66"/>
    </row>
    <row r="67" customFormat="false" ht="21" hidden="false" customHeight="true" outlineLevel="0" collapsed="false">
      <c r="A67" s="46"/>
      <c r="B67" s="46"/>
      <c r="C67" s="46"/>
      <c r="D67" s="66"/>
      <c r="E67" s="66"/>
      <c r="F67" s="66"/>
      <c r="G67" s="66"/>
      <c r="H67" s="66"/>
      <c r="I67" s="66"/>
      <c r="J67" s="66"/>
      <c r="K67" s="66"/>
      <c r="L67" s="66"/>
      <c r="M67" s="66"/>
      <c r="N67" s="66"/>
      <c r="O67" s="66"/>
      <c r="P67" s="66"/>
      <c r="Q67" s="66"/>
      <c r="R67" s="66"/>
      <c r="S67" s="66"/>
      <c r="T67" s="66"/>
      <c r="U67" s="66"/>
      <c r="V67" s="66"/>
      <c r="W67" s="66"/>
      <c r="X67" s="66"/>
      <c r="Y67" s="66"/>
      <c r="Z67" s="66"/>
      <c r="AA67" s="66"/>
      <c r="AB67" s="66"/>
      <c r="AC67" s="66"/>
      <c r="AD67" s="66"/>
      <c r="AE67" s="66"/>
      <c r="AF67" s="66"/>
      <c r="AG67" s="66"/>
      <c r="AH67" s="66"/>
      <c r="AI67" s="66"/>
      <c r="AJ67" s="66"/>
      <c r="AK67" s="66"/>
      <c r="AL67" s="66"/>
      <c r="AM67" s="66"/>
    </row>
    <row r="68" customFormat="false" ht="21" hidden="false" customHeight="true" outlineLevel="0" collapsed="false">
      <c r="A68" s="46"/>
      <c r="B68" s="46"/>
      <c r="C68" s="46"/>
      <c r="D68" s="66"/>
      <c r="E68" s="66"/>
      <c r="F68" s="66"/>
      <c r="G68" s="66"/>
      <c r="H68" s="66"/>
      <c r="I68" s="66"/>
      <c r="J68" s="66"/>
      <c r="K68" s="66"/>
      <c r="L68" s="66"/>
      <c r="M68" s="66"/>
      <c r="N68" s="66"/>
      <c r="O68" s="66"/>
      <c r="P68" s="66"/>
      <c r="Q68" s="66"/>
      <c r="R68" s="66"/>
      <c r="S68" s="66"/>
      <c r="T68" s="66"/>
      <c r="U68" s="66"/>
      <c r="V68" s="66"/>
      <c r="W68" s="66"/>
      <c r="X68" s="66"/>
      <c r="Y68" s="66"/>
      <c r="Z68" s="66"/>
      <c r="AA68" s="66"/>
      <c r="AB68" s="66"/>
      <c r="AC68" s="66"/>
      <c r="AD68" s="66"/>
      <c r="AE68" s="66"/>
      <c r="AF68" s="66"/>
      <c r="AG68" s="66"/>
      <c r="AH68" s="66"/>
      <c r="AI68" s="66"/>
      <c r="AJ68" s="66"/>
      <c r="AK68" s="66"/>
      <c r="AL68" s="66"/>
      <c r="AM68" s="66"/>
    </row>
    <row r="69" customFormat="false" ht="21" hidden="false" customHeight="true" outlineLevel="0" collapsed="false">
      <c r="A69" s="46"/>
      <c r="B69" s="46"/>
      <c r="C69" s="46"/>
      <c r="D69" s="66"/>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6"/>
    </row>
    <row r="70" customFormat="false" ht="21" hidden="false" customHeight="true" outlineLevel="0" collapsed="false">
      <c r="A70" s="46"/>
      <c r="B70" s="46"/>
      <c r="C70" s="46"/>
      <c r="D70" s="66"/>
      <c r="E70" s="66"/>
      <c r="F70" s="66"/>
      <c r="G70" s="66"/>
      <c r="H70" s="66"/>
      <c r="I70" s="66"/>
      <c r="J70" s="66"/>
      <c r="K70" s="66"/>
      <c r="L70" s="66"/>
      <c r="M70" s="66"/>
      <c r="N70" s="66"/>
      <c r="O70" s="66"/>
      <c r="P70" s="66"/>
      <c r="Q70" s="66"/>
      <c r="R70" s="66"/>
      <c r="S70" s="66"/>
      <c r="T70" s="66"/>
      <c r="U70" s="66"/>
      <c r="V70" s="66"/>
      <c r="W70" s="66"/>
      <c r="X70" s="66"/>
      <c r="Y70" s="66"/>
      <c r="Z70" s="66"/>
      <c r="AA70" s="66"/>
      <c r="AB70" s="66"/>
      <c r="AC70" s="66"/>
      <c r="AD70" s="66"/>
      <c r="AE70" s="66"/>
      <c r="AF70" s="66"/>
      <c r="AG70" s="66"/>
      <c r="AH70" s="66"/>
      <c r="AI70" s="66"/>
      <c r="AJ70" s="66"/>
      <c r="AK70" s="66"/>
      <c r="AL70" s="66"/>
      <c r="AM70" s="66"/>
    </row>
    <row r="71" customFormat="false" ht="21" hidden="false" customHeight="true" outlineLevel="0" collapsed="false">
      <c r="A71" s="46"/>
      <c r="B71" s="46"/>
      <c r="C71" s="46"/>
      <c r="D71" s="66"/>
      <c r="E71" s="66"/>
      <c r="F71" s="66"/>
      <c r="G71" s="66"/>
      <c r="H71" s="66"/>
      <c r="I71" s="66"/>
      <c r="J71" s="66"/>
      <c r="K71" s="66"/>
      <c r="L71" s="66"/>
      <c r="M71" s="66"/>
      <c r="N71" s="66"/>
      <c r="O71" s="66"/>
      <c r="P71" s="66"/>
      <c r="Q71" s="66"/>
      <c r="R71" s="66"/>
      <c r="S71" s="66"/>
      <c r="T71" s="66"/>
      <c r="U71" s="66"/>
      <c r="V71" s="66"/>
      <c r="W71" s="66"/>
      <c r="X71" s="66"/>
      <c r="Y71" s="66"/>
      <c r="Z71" s="66"/>
      <c r="AA71" s="66"/>
      <c r="AB71" s="66"/>
      <c r="AC71" s="66"/>
      <c r="AD71" s="66"/>
      <c r="AE71" s="66"/>
      <c r="AF71" s="66"/>
      <c r="AG71" s="66"/>
      <c r="AH71" s="66"/>
      <c r="AI71" s="66"/>
      <c r="AJ71" s="66"/>
      <c r="AK71" s="66"/>
      <c r="AL71" s="66"/>
      <c r="AM71" s="66"/>
    </row>
    <row r="72" customFormat="false" ht="21" hidden="false" customHeight="true" outlineLevel="0" collapsed="false">
      <c r="A72" s="46"/>
      <c r="B72" s="46"/>
      <c r="C72" s="46"/>
      <c r="D72" s="66"/>
      <c r="E72" s="66"/>
      <c r="F72" s="66"/>
      <c r="G72" s="66"/>
      <c r="H72" s="66"/>
      <c r="I72" s="66"/>
      <c r="J72" s="66"/>
      <c r="K72" s="66"/>
      <c r="L72" s="66"/>
      <c r="M72" s="66"/>
      <c r="N72" s="66"/>
      <c r="O72" s="66"/>
      <c r="P72" s="66"/>
      <c r="Q72" s="66"/>
      <c r="R72" s="66"/>
      <c r="S72" s="66"/>
      <c r="T72" s="66"/>
      <c r="U72" s="66"/>
      <c r="V72" s="66"/>
      <c r="W72" s="66"/>
      <c r="X72" s="66"/>
      <c r="Y72" s="66"/>
      <c r="Z72" s="66"/>
      <c r="AA72" s="66"/>
      <c r="AB72" s="66"/>
      <c r="AC72" s="66"/>
      <c r="AD72" s="66"/>
      <c r="AE72" s="66"/>
      <c r="AF72" s="66"/>
      <c r="AG72" s="66"/>
      <c r="AH72" s="66"/>
      <c r="AI72" s="66"/>
      <c r="AJ72" s="66"/>
      <c r="AK72" s="66"/>
      <c r="AL72" s="66"/>
      <c r="AM72" s="66"/>
    </row>
    <row r="73" customFormat="false" ht="21" hidden="false" customHeight="true" outlineLevel="0" collapsed="false">
      <c r="A73" s="46"/>
      <c r="B73" s="46"/>
      <c r="C73" s="46"/>
      <c r="D73" s="66"/>
      <c r="E73" s="66"/>
      <c r="F73" s="66"/>
      <c r="G73" s="66"/>
      <c r="H73" s="66"/>
      <c r="I73" s="66"/>
      <c r="J73" s="66"/>
      <c r="K73" s="66"/>
      <c r="L73" s="66"/>
      <c r="M73" s="66"/>
      <c r="N73" s="66"/>
      <c r="O73" s="66"/>
      <c r="P73" s="66"/>
      <c r="Q73" s="66"/>
      <c r="R73" s="66"/>
      <c r="S73" s="66"/>
      <c r="T73" s="66"/>
      <c r="U73" s="66"/>
      <c r="V73" s="66"/>
      <c r="W73" s="66"/>
      <c r="X73" s="66"/>
      <c r="Y73" s="66"/>
      <c r="Z73" s="66"/>
      <c r="AA73" s="66"/>
      <c r="AB73" s="66"/>
      <c r="AC73" s="66"/>
      <c r="AD73" s="66"/>
      <c r="AE73" s="66"/>
      <c r="AF73" s="66"/>
      <c r="AG73" s="66"/>
      <c r="AH73" s="66"/>
      <c r="AI73" s="66"/>
      <c r="AJ73" s="66"/>
      <c r="AK73" s="66"/>
      <c r="AL73" s="66"/>
      <c r="AM73" s="66"/>
    </row>
    <row r="74" customFormat="false" ht="21" hidden="false" customHeight="true" outlineLevel="0" collapsed="false">
      <c r="A74" s="46"/>
      <c r="B74" s="46"/>
      <c r="C74" s="46"/>
      <c r="D74" s="66"/>
      <c r="E74" s="66"/>
      <c r="F74" s="66"/>
      <c r="G74" s="66"/>
      <c r="H74" s="66"/>
      <c r="I74" s="66"/>
      <c r="J74" s="66"/>
      <c r="K74" s="66"/>
      <c r="L74" s="66"/>
      <c r="M74" s="66"/>
      <c r="N74" s="66"/>
      <c r="O74" s="66"/>
      <c r="P74" s="66"/>
      <c r="Q74" s="66"/>
      <c r="R74" s="66"/>
      <c r="S74" s="66"/>
      <c r="T74" s="66"/>
      <c r="U74" s="66"/>
      <c r="V74" s="66"/>
      <c r="W74" s="66"/>
      <c r="X74" s="66"/>
      <c r="Y74" s="66"/>
      <c r="Z74" s="66"/>
      <c r="AA74" s="66"/>
      <c r="AB74" s="66"/>
      <c r="AC74" s="66"/>
      <c r="AD74" s="66"/>
      <c r="AE74" s="66"/>
      <c r="AF74" s="66"/>
      <c r="AG74" s="66"/>
      <c r="AH74" s="66"/>
      <c r="AI74" s="66"/>
      <c r="AJ74" s="66"/>
      <c r="AK74" s="66"/>
      <c r="AL74" s="66"/>
      <c r="AM74" s="66"/>
    </row>
    <row r="75" customFormat="false" ht="21" hidden="false" customHeight="true" outlineLevel="0" collapsed="false">
      <c r="A75" s="46"/>
      <c r="B75" s="46"/>
      <c r="C75" s="46"/>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6"/>
    </row>
    <row r="76" customFormat="false" ht="21" hidden="false" customHeight="true" outlineLevel="0" collapsed="false">
      <c r="A76" s="46"/>
      <c r="B76" s="46"/>
      <c r="C76" s="4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row>
    <row r="77" customFormat="false" ht="21" hidden="false" customHeight="true" outlineLevel="0" collapsed="false">
      <c r="A77" s="46"/>
      <c r="B77" s="46"/>
      <c r="C77" s="46"/>
      <c r="D77" s="66"/>
      <c r="E77" s="66"/>
      <c r="F77" s="66"/>
      <c r="G77" s="66"/>
      <c r="H77" s="66"/>
      <c r="I77" s="66"/>
      <c r="J77" s="66"/>
      <c r="K77" s="66"/>
      <c r="L77" s="66"/>
      <c r="M77" s="66"/>
      <c r="N77" s="66"/>
      <c r="O77" s="66"/>
      <c r="P77" s="66"/>
      <c r="Q77" s="66"/>
      <c r="R77" s="66"/>
      <c r="S77" s="66"/>
      <c r="T77" s="66"/>
      <c r="U77" s="66"/>
      <c r="V77" s="66"/>
      <c r="W77" s="66"/>
      <c r="X77" s="66"/>
      <c r="Y77" s="66"/>
      <c r="Z77" s="66"/>
      <c r="AA77" s="66"/>
      <c r="AB77" s="66"/>
      <c r="AC77" s="66"/>
      <c r="AD77" s="66"/>
      <c r="AE77" s="66"/>
      <c r="AF77" s="66"/>
      <c r="AG77" s="66"/>
      <c r="AH77" s="66"/>
      <c r="AI77" s="66"/>
      <c r="AJ77" s="66"/>
      <c r="AK77" s="66"/>
      <c r="AL77" s="66"/>
      <c r="AM77" s="66"/>
    </row>
    <row r="78" customFormat="false" ht="21" hidden="false" customHeight="true" outlineLevel="0" collapsed="false">
      <c r="A78" s="46"/>
      <c r="B78" s="46"/>
      <c r="C78" s="46"/>
      <c r="D78" s="66"/>
      <c r="E78" s="66"/>
      <c r="F78" s="66"/>
      <c r="G78" s="66"/>
      <c r="H78" s="66"/>
      <c r="I78" s="66"/>
      <c r="J78" s="66"/>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row>
    <row r="79" customFormat="false" ht="21" hidden="false" customHeight="true" outlineLevel="0" collapsed="false">
      <c r="A79" s="46"/>
      <c r="B79" s="46"/>
      <c r="C79" s="46"/>
      <c r="D79" s="66"/>
      <c r="E79" s="66"/>
      <c r="F79" s="66"/>
      <c r="G79" s="66"/>
      <c r="H79" s="66"/>
      <c r="I79" s="66"/>
      <c r="J79" s="66"/>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row>
    <row r="80" customFormat="false" ht="21" hidden="false" customHeight="true" outlineLevel="0" collapsed="false">
      <c r="A80" s="46"/>
      <c r="B80" s="46"/>
      <c r="C80" s="46"/>
      <c r="D80" s="66"/>
      <c r="E80" s="66"/>
      <c r="F80" s="66"/>
      <c r="G80" s="66"/>
      <c r="H80" s="66"/>
      <c r="I80" s="66"/>
      <c r="J80" s="66"/>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row>
    <row r="81" customFormat="false" ht="21" hidden="false" customHeight="true" outlineLevel="0" collapsed="false">
      <c r="A81" s="46"/>
      <c r="B81" s="46"/>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row>
    <row r="82" customFormat="false" ht="21" hidden="false" customHeight="true" outlineLevel="0" collapsed="false">
      <c r="A82" s="46"/>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row>
    <row r="83" customFormat="false" ht="21" hidden="false" customHeight="true" outlineLevel="0" collapsed="false">
      <c r="A83" s="46"/>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row>
    <row r="84" customFormat="false" ht="21" hidden="false" customHeight="true" outlineLevel="0" collapsed="false">
      <c r="A84" s="46"/>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row>
    <row r="85" customFormat="false" ht="21" hidden="false" customHeight="true" outlineLevel="0" collapsed="false">
      <c r="A85" s="46"/>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row>
    <row r="86" customFormat="false" ht="21" hidden="false" customHeight="true" outlineLevel="0" collapsed="false">
      <c r="A86" s="46"/>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row>
    <row r="87" customFormat="false" ht="21" hidden="false" customHeight="true" outlineLevel="0" collapsed="false">
      <c r="A87" s="46"/>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row>
    <row r="88" customFormat="false" ht="21" hidden="false" customHeight="true" outlineLevel="0" collapsed="false">
      <c r="A88" s="46"/>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row>
    <row r="89" customFormat="false" ht="21" hidden="false" customHeight="true" outlineLevel="0" collapsed="false">
      <c r="A89" s="46"/>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row>
    <row r="90" customFormat="false" ht="21" hidden="false" customHeight="true" outlineLevel="0" collapsed="false">
      <c r="A90" s="46"/>
      <c r="B90" s="46"/>
      <c r="C90" s="46"/>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row>
    <row r="91" customFormat="false" ht="21" hidden="false" customHeight="true" outlineLevel="0" collapsed="false">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row>
    <row r="92" customFormat="false" ht="21" hidden="false" customHeight="true" outlineLevel="0" collapsed="false">
      <c r="A92" s="46"/>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row>
    <row r="93" customFormat="false" ht="21" hidden="false" customHeight="true" outlineLevel="0" collapsed="false">
      <c r="A93" s="46"/>
      <c r="B93" s="46"/>
      <c r="C93" s="46"/>
      <c r="D93" s="46"/>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row>
    <row r="94" customFormat="false" ht="21" hidden="false" customHeight="true" outlineLevel="0" collapsed="false">
      <c r="A94" s="46"/>
      <c r="B94" s="46"/>
      <c r="C94" s="46"/>
      <c r="D94" s="46"/>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row>
    <row r="95" customFormat="false" ht="21" hidden="false" customHeight="true" outlineLevel="0" collapsed="false">
      <c r="A95" s="46"/>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row>
    <row r="96" customFormat="false" ht="21" hidden="false" customHeight="true" outlineLevel="0" collapsed="false">
      <c r="A96" s="46"/>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row>
    <row r="97" customFormat="false" ht="21" hidden="false" customHeight="true" outlineLevel="0" collapsed="false">
      <c r="A97" s="46"/>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row>
    <row r="98" customFormat="false" ht="21" hidden="false" customHeight="true" outlineLevel="0" collapsed="false">
      <c r="A98" s="46"/>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row>
    <row r="99" customFormat="false" ht="21" hidden="false" customHeight="true" outlineLevel="0" collapsed="false">
      <c r="A99" s="46"/>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row>
    <row r="100" customFormat="false" ht="21" hidden="false" customHeight="true" outlineLevel="0" collapsed="false">
      <c r="A100" s="46"/>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B6834"/>
    <pageSetUpPr fitToPage="false"/>
  </sheetPr>
  <dimension ref="A1:L100"/>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45" width="2.5"/>
    <col collapsed="false" customWidth="true" hidden="false" outlineLevel="0" max="3" min="3" style="45" width="40"/>
    <col collapsed="false" customWidth="true" hidden="false" outlineLevel="0" max="12" min="4" style="45" width="22"/>
  </cols>
  <sheetData>
    <row r="1" customFormat="false" ht="21" hidden="false" customHeight="true" outlineLevel="0" collapsed="false">
      <c r="A1" s="46"/>
      <c r="B1" s="46"/>
      <c r="C1" s="46"/>
      <c r="D1" s="46"/>
      <c r="E1" s="46"/>
      <c r="F1" s="46"/>
      <c r="G1" s="46"/>
      <c r="H1" s="46"/>
      <c r="I1" s="46"/>
      <c r="J1" s="46"/>
      <c r="K1" s="46"/>
      <c r="L1" s="46"/>
    </row>
    <row r="2" customFormat="false" ht="21" hidden="false" customHeight="true" outlineLevel="0" collapsed="false">
      <c r="A2" s="46"/>
      <c r="B2" s="46"/>
      <c r="C2" s="47" t="s">
        <v>196</v>
      </c>
      <c r="D2" s="47"/>
      <c r="E2" s="47"/>
      <c r="F2" s="47"/>
      <c r="G2" s="47"/>
      <c r="H2" s="47"/>
      <c r="I2" s="47"/>
      <c r="J2" s="47"/>
      <c r="K2" s="47"/>
      <c r="L2" s="47"/>
    </row>
    <row r="3" customFormat="false" ht="21" hidden="false" customHeight="true" outlineLevel="0" collapsed="false">
      <c r="A3" s="46"/>
      <c r="B3" s="46"/>
      <c r="C3" s="48" t="s">
        <v>197</v>
      </c>
      <c r="D3" s="49"/>
      <c r="E3" s="49"/>
      <c r="F3" s="49"/>
      <c r="G3" s="49"/>
      <c r="H3" s="49"/>
      <c r="I3" s="49"/>
      <c r="J3" s="49"/>
      <c r="K3" s="49"/>
      <c r="L3" s="49"/>
    </row>
    <row r="4" customFormat="false" ht="21" hidden="false" customHeight="true" outlineLevel="0" collapsed="false">
      <c r="A4" s="46"/>
      <c r="B4" s="46"/>
      <c r="C4" s="46" t="s">
        <v>92</v>
      </c>
      <c r="D4" s="50" t="str">
        <f aca="false">Settings!D5</f>
        <v>Main plan</v>
      </c>
      <c r="E4" s="50"/>
      <c r="F4" s="50"/>
      <c r="G4" s="50"/>
      <c r="H4" s="50"/>
      <c r="I4" s="46"/>
      <c r="J4" s="46"/>
      <c r="K4" s="46"/>
      <c r="L4" s="46"/>
    </row>
    <row r="5" customFormat="false" ht="21" hidden="false" customHeight="true" outlineLevel="0" collapsed="false">
      <c r="A5" s="46"/>
      <c r="B5" s="46"/>
      <c r="C5" s="46"/>
      <c r="D5" s="46"/>
      <c r="E5" s="46"/>
      <c r="F5" s="46"/>
      <c r="G5" s="46"/>
      <c r="H5" s="46"/>
      <c r="I5" s="46"/>
      <c r="J5" s="46"/>
      <c r="K5" s="46"/>
      <c r="L5" s="46"/>
    </row>
    <row r="6" customFormat="false" ht="31.5" hidden="false" customHeight="true" outlineLevel="0" collapsed="false">
      <c r="A6" s="46"/>
      <c r="B6" s="46"/>
      <c r="C6" s="90" t="s">
        <v>198</v>
      </c>
      <c r="D6" s="90" t="s">
        <v>199</v>
      </c>
      <c r="E6" s="90" t="s">
        <v>200</v>
      </c>
      <c r="F6" s="90" t="s">
        <v>201</v>
      </c>
      <c r="G6" s="90" t="s">
        <v>202</v>
      </c>
      <c r="H6" s="90" t="s">
        <v>203</v>
      </c>
      <c r="I6" s="90" t="s">
        <v>204</v>
      </c>
      <c r="J6" s="90" t="s">
        <v>205</v>
      </c>
      <c r="K6" s="90" t="s">
        <v>206</v>
      </c>
      <c r="L6" s="52"/>
    </row>
    <row r="7" customFormat="false" ht="21" hidden="false" customHeight="true" outlineLevel="0" collapsed="false">
      <c r="A7" s="46"/>
      <c r="B7" s="46"/>
      <c r="C7" s="64" t="s">
        <v>207</v>
      </c>
      <c r="D7" s="91" t="n">
        <v>30679795.08</v>
      </c>
      <c r="E7" s="91" t="n">
        <v>-19576363.3129</v>
      </c>
      <c r="F7" s="91" t="n">
        <v>22697535.1177</v>
      </c>
      <c r="G7" s="91" t="n">
        <v>15197535.1177</v>
      </c>
      <c r="H7" s="91" t="n">
        <v>-13340443.9177</v>
      </c>
      <c r="I7" s="91" t="n">
        <v>-1854031.49</v>
      </c>
      <c r="J7" s="64" t="s">
        <v>208</v>
      </c>
      <c r="K7" s="91" t="n">
        <v>18233892.18</v>
      </c>
      <c r="L7" s="46"/>
    </row>
    <row r="8" customFormat="false" ht="21" hidden="false" customHeight="true" outlineLevel="0" collapsed="false">
      <c r="A8" s="46"/>
      <c r="B8" s="46"/>
      <c r="C8" s="64" t="s">
        <v>209</v>
      </c>
      <c r="D8" s="91" t="n">
        <v>24781649.7284</v>
      </c>
      <c r="E8" s="91" t="n">
        <v>-21779731.7998</v>
      </c>
      <c r="F8" s="91" t="n">
        <v>24504480.6774</v>
      </c>
      <c r="G8" s="91" t="n">
        <v>17004480.6774</v>
      </c>
      <c r="H8" s="91" t="n">
        <v>-15363336.6774</v>
      </c>
      <c r="I8" s="91" t="n">
        <v>-2640394.12</v>
      </c>
      <c r="J8" s="64" t="s">
        <v>208</v>
      </c>
      <c r="K8" s="91" t="n">
        <v>14813475.88</v>
      </c>
      <c r="L8" s="46"/>
    </row>
    <row r="9" customFormat="false" ht="21" hidden="false" customHeight="true" outlineLevel="0" collapsed="false">
      <c r="A9" s="46"/>
      <c r="B9" s="46"/>
      <c r="C9" s="92" t="s">
        <v>210</v>
      </c>
      <c r="D9" s="93" t="n">
        <v>33213330.0714</v>
      </c>
      <c r="E9" s="93" t="n">
        <v>-16132078.991</v>
      </c>
      <c r="F9" s="93" t="n">
        <v>20458416.6745</v>
      </c>
      <c r="G9" s="93" t="n">
        <v>12958416.6745</v>
      </c>
      <c r="H9" s="93" t="n">
        <v>-9962910.3301</v>
      </c>
      <c r="I9" s="93" t="n">
        <v>1338467.21</v>
      </c>
      <c r="J9" s="92" t="s">
        <v>211</v>
      </c>
      <c r="K9" s="93" t="n">
        <v>20764317.67</v>
      </c>
      <c r="L9" s="46"/>
    </row>
    <row r="10" customFormat="false" ht="21" hidden="false" customHeight="true" outlineLevel="0" collapsed="false">
      <c r="A10" s="46"/>
      <c r="B10" s="46"/>
      <c r="C10" s="64" t="s">
        <v>212</v>
      </c>
      <c r="D10" s="91" t="n">
        <v>38195329.5821</v>
      </c>
      <c r="E10" s="91" t="n">
        <v>-11824812.5186</v>
      </c>
      <c r="F10" s="91" t="n">
        <v>18406138.3173</v>
      </c>
      <c r="G10" s="91" t="n">
        <v>10906138.3173</v>
      </c>
      <c r="H10" s="91" t="n">
        <v>-5822310.2251</v>
      </c>
      <c r="I10" s="91" t="n">
        <v>4029600.11</v>
      </c>
      <c r="J10" s="64" t="s">
        <v>213</v>
      </c>
      <c r="K10" s="91" t="n">
        <v>23878965.32</v>
      </c>
      <c r="L10" s="46"/>
    </row>
    <row r="11" customFormat="false" ht="21" hidden="false" customHeight="true" outlineLevel="0" collapsed="false">
      <c r="A11" s="46"/>
      <c r="B11" s="46"/>
      <c r="C11" s="64" t="s">
        <v>214</v>
      </c>
      <c r="D11" s="91" t="n">
        <v>43177329.0928</v>
      </c>
      <c r="E11" s="91" t="n">
        <v>-7517546.0459</v>
      </c>
      <c r="F11" s="91" t="n">
        <v>16983462.0703</v>
      </c>
      <c r="G11" s="91" t="n">
        <v>9483462.0703</v>
      </c>
      <c r="H11" s="91" t="n">
        <v>-1681710.12</v>
      </c>
      <c r="I11" s="91" t="n">
        <v>6720733.01</v>
      </c>
      <c r="J11" s="64" t="s">
        <v>215</v>
      </c>
      <c r="K11" s="91" t="n">
        <v>26993612.97</v>
      </c>
      <c r="L11" s="46"/>
    </row>
    <row r="12" customFormat="false" ht="21" hidden="false" customHeight="true" outlineLevel="0" collapsed="false">
      <c r="A12" s="46"/>
      <c r="B12" s="46"/>
      <c r="C12" s="64" t="s">
        <v>216</v>
      </c>
      <c r="D12" s="91" t="n">
        <v>28498897.1876</v>
      </c>
      <c r="E12" s="91" t="n">
        <v>-18565552.3741</v>
      </c>
      <c r="F12" s="91" t="n">
        <v>21621889.7513</v>
      </c>
      <c r="G12" s="91" t="n">
        <v>14121889.7513</v>
      </c>
      <c r="H12" s="91" t="n">
        <v>-12283406.3164</v>
      </c>
      <c r="I12" s="91" t="n">
        <v>-719919.95</v>
      </c>
      <c r="J12" s="64" t="s">
        <v>217</v>
      </c>
      <c r="K12" s="91" t="n">
        <v>17035497.26</v>
      </c>
      <c r="L12" s="46"/>
    </row>
    <row r="13" customFormat="false" ht="21" hidden="false" customHeight="true" outlineLevel="0" collapsed="false">
      <c r="A13" s="46"/>
      <c r="B13" s="46"/>
      <c r="C13" s="64" t="s">
        <v>218</v>
      </c>
      <c r="D13" s="91" t="n">
        <v>32216144.6469</v>
      </c>
      <c r="E13" s="91" t="n">
        <v>-15351372.9482</v>
      </c>
      <c r="F13" s="91" t="n">
        <v>19492873.9225</v>
      </c>
      <c r="G13" s="91" t="n">
        <v>11992873.9225</v>
      </c>
      <c r="H13" s="91" t="n">
        <v>-9203475.9554</v>
      </c>
      <c r="I13" s="91" t="n">
        <v>1200554.22</v>
      </c>
      <c r="J13" s="64" t="s">
        <v>219</v>
      </c>
      <c r="K13" s="91" t="n">
        <v>19257518.65</v>
      </c>
      <c r="L13" s="46"/>
    </row>
    <row r="14" customFormat="false" ht="21" hidden="false" customHeight="true" outlineLevel="0" collapsed="false">
      <c r="A14" s="46"/>
      <c r="B14" s="46"/>
      <c r="C14" s="64" t="s">
        <v>220</v>
      </c>
      <c r="D14" s="91" t="n">
        <v>8065027.3267</v>
      </c>
      <c r="E14" s="91" t="n">
        <v>-35406798.2408</v>
      </c>
      <c r="F14" s="91" t="n">
        <v>37158868.8425</v>
      </c>
      <c r="G14" s="91" t="n">
        <v>29658868.8425</v>
      </c>
      <c r="H14" s="91" t="n">
        <v>-28287163.2425</v>
      </c>
      <c r="I14" s="91" t="n">
        <v>-10023556.6</v>
      </c>
      <c r="J14" s="64" t="s">
        <v>208</v>
      </c>
      <c r="K14" s="91" t="n">
        <v>4441725.05</v>
      </c>
      <c r="L14" s="46"/>
    </row>
    <row r="15" customFormat="false" ht="21" hidden="false" customHeight="true" outlineLevel="0" collapsed="false">
      <c r="A15" s="46"/>
      <c r="B15" s="46"/>
      <c r="C15" s="64" t="s">
        <v>221</v>
      </c>
      <c r="D15" s="91" t="n">
        <v>0</v>
      </c>
      <c r="E15" s="91" t="n">
        <v>-40948568.7197</v>
      </c>
      <c r="F15" s="91" t="n">
        <v>42274403.0306</v>
      </c>
      <c r="G15" s="91" t="n">
        <v>34774403.0306</v>
      </c>
      <c r="H15" s="91" t="n">
        <v>-33479679.8306</v>
      </c>
      <c r="I15" s="91" t="n">
        <v>-13665260.03</v>
      </c>
      <c r="J15" s="64" t="s">
        <v>208</v>
      </c>
      <c r="K15" s="91" t="n">
        <v>0</v>
      </c>
      <c r="L15" s="46"/>
    </row>
    <row r="16" customFormat="false" ht="21" hidden="false" customHeight="true" outlineLevel="0" collapsed="false">
      <c r="A16" s="46"/>
      <c r="B16" s="46"/>
      <c r="C16" s="64" t="s">
        <v>222</v>
      </c>
      <c r="D16" s="91" t="n">
        <v>9102162.6149</v>
      </c>
      <c r="E16" s="91" t="n">
        <v>-34913341.4628</v>
      </c>
      <c r="F16" s="91" t="n">
        <v>36720814.4056</v>
      </c>
      <c r="G16" s="91" t="n">
        <v>29220814.4056</v>
      </c>
      <c r="H16" s="91" t="n">
        <v>-27864108.8056</v>
      </c>
      <c r="I16" s="91" t="n">
        <v>-9978697.66</v>
      </c>
      <c r="J16" s="64" t="s">
        <v>208</v>
      </c>
      <c r="K16" s="91" t="n">
        <v>5470985.34</v>
      </c>
      <c r="L16" s="46"/>
    </row>
    <row r="17" customFormat="false" ht="21" hidden="false" customHeight="true" outlineLevel="0" collapsed="false">
      <c r="A17" s="46"/>
      <c r="B17" s="46"/>
      <c r="C17" s="64" t="s">
        <v>223</v>
      </c>
      <c r="D17" s="91" t="n">
        <v>0</v>
      </c>
      <c r="E17" s="91" t="n">
        <v>-40255569.3241</v>
      </c>
      <c r="F17" s="91" t="n">
        <v>41564459.1906</v>
      </c>
      <c r="G17" s="91" t="n">
        <v>34064459.1906</v>
      </c>
      <c r="H17" s="91" t="n">
        <v>-32784735.9906</v>
      </c>
      <c r="I17" s="91" t="n">
        <v>-13511343.96</v>
      </c>
      <c r="J17" s="64" t="s">
        <v>208</v>
      </c>
      <c r="K17" s="91" t="n">
        <v>0</v>
      </c>
      <c r="L17" s="46"/>
    </row>
    <row r="18" customFormat="false" ht="21" hidden="false" customHeight="true" outlineLevel="0" collapsed="false">
      <c r="A18" s="46"/>
      <c r="B18" s="46"/>
      <c r="C18" s="46"/>
      <c r="D18" s="46"/>
      <c r="E18" s="46"/>
      <c r="F18" s="46"/>
      <c r="G18" s="46"/>
      <c r="H18" s="46"/>
      <c r="I18" s="46"/>
      <c r="J18" s="46"/>
      <c r="K18" s="46"/>
      <c r="L18" s="46"/>
    </row>
    <row r="19" customFormat="false" ht="21" hidden="false" customHeight="true" outlineLevel="0" collapsed="false">
      <c r="A19" s="46"/>
      <c r="B19" s="46"/>
      <c r="C19" s="46"/>
      <c r="D19" s="46"/>
      <c r="E19" s="46"/>
      <c r="F19" s="46"/>
      <c r="G19" s="46"/>
      <c r="H19" s="46"/>
      <c r="I19" s="46"/>
      <c r="J19" s="46"/>
      <c r="K19" s="46"/>
      <c r="L19" s="46"/>
    </row>
    <row r="20" customFormat="false" ht="21" hidden="false" customHeight="true" outlineLevel="0" collapsed="false">
      <c r="A20" s="46"/>
      <c r="B20" s="46"/>
      <c r="C20" s="46"/>
      <c r="D20" s="46"/>
      <c r="E20" s="46"/>
      <c r="F20" s="46"/>
      <c r="G20" s="46"/>
      <c r="H20" s="46"/>
      <c r="I20" s="46"/>
      <c r="J20" s="46"/>
      <c r="K20" s="46"/>
      <c r="L20" s="46"/>
    </row>
    <row r="21" customFormat="false" ht="21" hidden="false" customHeight="true" outlineLevel="0" collapsed="false">
      <c r="A21" s="46"/>
      <c r="B21" s="46"/>
      <c r="C21" s="46" t="s">
        <v>224</v>
      </c>
      <c r="D21" s="46"/>
      <c r="E21" s="46"/>
      <c r="F21" s="46"/>
      <c r="G21" s="46"/>
      <c r="H21" s="46"/>
      <c r="I21" s="46"/>
      <c r="J21" s="46"/>
      <c r="K21" s="46"/>
      <c r="L21" s="46"/>
    </row>
    <row r="22" customFormat="false" ht="21" hidden="false" customHeight="true" outlineLevel="0" collapsed="false">
      <c r="A22" s="46"/>
      <c r="B22" s="46"/>
      <c r="C22" s="46" t="s">
        <v>225</v>
      </c>
      <c r="D22" s="46"/>
      <c r="E22" s="46"/>
      <c r="F22" s="46"/>
      <c r="G22" s="46"/>
      <c r="H22" s="46"/>
      <c r="I22" s="46"/>
      <c r="J22" s="46"/>
      <c r="K22" s="46"/>
      <c r="L22" s="46"/>
    </row>
    <row r="23" customFormat="false" ht="21" hidden="false" customHeight="true" outlineLevel="0" collapsed="false">
      <c r="A23" s="46"/>
      <c r="B23" s="46"/>
      <c r="C23" s="46" t="s">
        <v>226</v>
      </c>
      <c r="D23" s="46"/>
      <c r="E23" s="46"/>
      <c r="F23" s="46"/>
      <c r="G23" s="46"/>
      <c r="H23" s="46"/>
      <c r="I23" s="46"/>
      <c r="J23" s="46"/>
      <c r="K23" s="46"/>
      <c r="L23" s="46"/>
    </row>
    <row r="24" customFormat="false" ht="21" hidden="false" customHeight="true" outlineLevel="0" collapsed="false">
      <c r="A24" s="46"/>
      <c r="B24" s="46"/>
      <c r="C24" s="82" t="s">
        <v>227</v>
      </c>
      <c r="D24" s="46"/>
      <c r="E24" s="46"/>
      <c r="F24" s="46"/>
      <c r="G24" s="46"/>
      <c r="H24" s="46"/>
      <c r="I24" s="46"/>
      <c r="J24" s="46"/>
      <c r="K24" s="46"/>
      <c r="L24" s="46"/>
    </row>
    <row r="25" customFormat="false" ht="21" hidden="false" customHeight="true" outlineLevel="0" collapsed="false">
      <c r="A25" s="46"/>
      <c r="B25" s="46"/>
      <c r="C25" s="82" t="s">
        <v>228</v>
      </c>
      <c r="D25" s="46"/>
      <c r="E25" s="46"/>
      <c r="F25" s="46"/>
      <c r="G25" s="46"/>
      <c r="H25" s="46"/>
      <c r="I25" s="46"/>
      <c r="J25" s="46"/>
      <c r="K25" s="46"/>
      <c r="L25" s="46"/>
    </row>
    <row r="26" customFormat="false" ht="21" hidden="false" customHeight="true" outlineLevel="0" collapsed="false">
      <c r="A26" s="46"/>
      <c r="B26" s="46"/>
      <c r="C26" s="46"/>
      <c r="D26" s="46"/>
      <c r="E26" s="46"/>
      <c r="F26" s="46"/>
      <c r="G26" s="46"/>
      <c r="H26" s="46"/>
      <c r="I26" s="46"/>
      <c r="J26" s="46"/>
      <c r="K26" s="46"/>
      <c r="L26" s="46"/>
    </row>
    <row r="27" customFormat="false" ht="21" hidden="false" customHeight="true" outlineLevel="0" collapsed="false">
      <c r="A27" s="46"/>
      <c r="B27" s="46"/>
      <c r="C27" s="46"/>
      <c r="D27" s="46"/>
      <c r="E27" s="46"/>
      <c r="F27" s="46"/>
      <c r="G27" s="46"/>
      <c r="H27" s="46"/>
      <c r="I27" s="46"/>
      <c r="J27" s="46"/>
      <c r="K27" s="46"/>
      <c r="L27" s="46"/>
    </row>
    <row r="28" customFormat="false" ht="21" hidden="false" customHeight="true" outlineLevel="0" collapsed="false">
      <c r="A28" s="46"/>
      <c r="B28" s="46"/>
      <c r="C28" s="46"/>
      <c r="D28" s="46"/>
      <c r="E28" s="46"/>
      <c r="F28" s="46"/>
      <c r="G28" s="46"/>
      <c r="H28" s="46"/>
      <c r="I28" s="46"/>
      <c r="J28" s="46"/>
      <c r="K28" s="46"/>
      <c r="L28" s="46"/>
    </row>
    <row r="29" customFormat="false" ht="21" hidden="false" customHeight="true" outlineLevel="0" collapsed="false">
      <c r="A29" s="46"/>
      <c r="B29" s="46"/>
      <c r="C29" s="46"/>
      <c r="D29" s="46"/>
      <c r="E29" s="46"/>
      <c r="F29" s="46"/>
      <c r="G29" s="46"/>
      <c r="H29" s="46"/>
      <c r="I29" s="46"/>
      <c r="J29" s="46"/>
      <c r="K29" s="46"/>
      <c r="L29" s="46"/>
    </row>
    <row r="30" customFormat="false" ht="21" hidden="false" customHeight="true" outlineLevel="0" collapsed="false">
      <c r="A30" s="46"/>
      <c r="B30" s="46"/>
      <c r="C30" s="46"/>
      <c r="D30" s="46"/>
      <c r="E30" s="46"/>
      <c r="F30" s="46"/>
      <c r="G30" s="46"/>
      <c r="H30" s="46"/>
      <c r="I30" s="46"/>
      <c r="J30" s="46"/>
      <c r="K30" s="46"/>
      <c r="L30" s="46"/>
    </row>
    <row r="31" customFormat="false" ht="21" hidden="false" customHeight="true" outlineLevel="0" collapsed="false">
      <c r="A31" s="46"/>
      <c r="B31" s="46"/>
      <c r="C31" s="46"/>
      <c r="D31" s="46"/>
      <c r="E31" s="46"/>
      <c r="F31" s="46"/>
      <c r="G31" s="46"/>
      <c r="H31" s="46"/>
      <c r="I31" s="46"/>
      <c r="J31" s="46"/>
      <c r="K31" s="46"/>
      <c r="L31" s="46"/>
    </row>
    <row r="32" customFormat="false" ht="21" hidden="false" customHeight="true" outlineLevel="0" collapsed="false">
      <c r="A32" s="46"/>
      <c r="B32" s="46"/>
      <c r="C32" s="46"/>
      <c r="D32" s="46"/>
      <c r="E32" s="46"/>
      <c r="F32" s="46"/>
      <c r="G32" s="46"/>
      <c r="H32" s="46"/>
      <c r="I32" s="46"/>
      <c r="J32" s="46"/>
      <c r="K32" s="46"/>
      <c r="L32" s="46"/>
    </row>
    <row r="33" customFormat="false" ht="21" hidden="false" customHeight="true" outlineLevel="0" collapsed="false">
      <c r="A33" s="46"/>
      <c r="B33" s="46"/>
      <c r="C33" s="46"/>
      <c r="D33" s="46"/>
      <c r="E33" s="46"/>
      <c r="F33" s="46"/>
      <c r="G33" s="46"/>
      <c r="H33" s="46"/>
      <c r="I33" s="46"/>
      <c r="J33" s="46"/>
      <c r="K33" s="46"/>
      <c r="L33" s="46"/>
    </row>
    <row r="34" customFormat="false" ht="21" hidden="false" customHeight="true" outlineLevel="0" collapsed="false">
      <c r="A34" s="46"/>
      <c r="B34" s="46"/>
      <c r="C34" s="46"/>
      <c r="D34" s="46"/>
      <c r="E34" s="46"/>
      <c r="F34" s="46"/>
      <c r="G34" s="46"/>
      <c r="H34" s="46"/>
      <c r="I34" s="46"/>
      <c r="J34" s="46"/>
      <c r="K34" s="46"/>
      <c r="L34" s="46"/>
    </row>
    <row r="35" customFormat="false" ht="21" hidden="false" customHeight="true" outlineLevel="0" collapsed="false">
      <c r="A35" s="46"/>
      <c r="B35" s="46"/>
      <c r="C35" s="46"/>
      <c r="D35" s="46"/>
      <c r="E35" s="46"/>
      <c r="F35" s="46"/>
      <c r="G35" s="46"/>
      <c r="H35" s="46"/>
      <c r="I35" s="46"/>
      <c r="J35" s="46"/>
      <c r="K35" s="46"/>
      <c r="L35" s="46"/>
    </row>
    <row r="36" customFormat="false" ht="21" hidden="false" customHeight="true" outlineLevel="0" collapsed="false">
      <c r="A36" s="46"/>
      <c r="B36" s="46"/>
      <c r="C36" s="46"/>
      <c r="D36" s="46"/>
      <c r="E36" s="46"/>
      <c r="F36" s="46"/>
      <c r="G36" s="46"/>
      <c r="H36" s="46"/>
      <c r="I36" s="46"/>
      <c r="J36" s="46"/>
      <c r="K36" s="46"/>
      <c r="L36" s="46"/>
    </row>
    <row r="37" customFormat="false" ht="21" hidden="false" customHeight="true" outlineLevel="0" collapsed="false">
      <c r="A37" s="46"/>
      <c r="B37" s="46"/>
      <c r="C37" s="46"/>
      <c r="D37" s="46"/>
      <c r="E37" s="46"/>
      <c r="F37" s="46"/>
      <c r="G37" s="46"/>
      <c r="H37" s="46"/>
      <c r="I37" s="46"/>
      <c r="J37" s="46"/>
      <c r="K37" s="46"/>
      <c r="L37" s="46"/>
    </row>
    <row r="38" customFormat="false" ht="21" hidden="false" customHeight="true" outlineLevel="0" collapsed="false">
      <c r="A38" s="46"/>
      <c r="B38" s="46"/>
      <c r="C38" s="46"/>
      <c r="D38" s="46"/>
      <c r="E38" s="46"/>
      <c r="F38" s="46"/>
      <c r="G38" s="46"/>
      <c r="H38" s="46"/>
      <c r="I38" s="46"/>
      <c r="J38" s="46"/>
      <c r="K38" s="46"/>
      <c r="L38" s="46"/>
    </row>
    <row r="39" customFormat="false" ht="21" hidden="false" customHeight="true" outlineLevel="0" collapsed="false">
      <c r="A39" s="46"/>
      <c r="B39" s="46"/>
      <c r="C39" s="46"/>
      <c r="D39" s="46"/>
      <c r="E39" s="46"/>
      <c r="F39" s="46"/>
      <c r="G39" s="46"/>
      <c r="H39" s="46"/>
      <c r="I39" s="46"/>
      <c r="J39" s="46"/>
      <c r="K39" s="46"/>
      <c r="L39" s="46"/>
    </row>
    <row r="40" customFormat="false" ht="21" hidden="false" customHeight="true" outlineLevel="0" collapsed="false">
      <c r="A40" s="46"/>
      <c r="B40" s="46"/>
      <c r="C40" s="46"/>
      <c r="D40" s="46"/>
      <c r="E40" s="46"/>
      <c r="F40" s="46"/>
      <c r="G40" s="46"/>
      <c r="H40" s="46"/>
      <c r="I40" s="46"/>
      <c r="J40" s="46"/>
      <c r="K40" s="46"/>
      <c r="L40" s="46"/>
    </row>
    <row r="41" customFormat="false" ht="21" hidden="false" customHeight="true" outlineLevel="0" collapsed="false">
      <c r="A41" s="46"/>
      <c r="B41" s="46"/>
      <c r="C41" s="46"/>
      <c r="D41" s="46"/>
      <c r="E41" s="46"/>
      <c r="F41" s="46"/>
      <c r="G41" s="46"/>
      <c r="H41" s="46"/>
      <c r="I41" s="46"/>
      <c r="J41" s="46"/>
      <c r="K41" s="46"/>
      <c r="L41" s="46"/>
    </row>
    <row r="42" customFormat="false" ht="21" hidden="false" customHeight="true" outlineLevel="0" collapsed="false">
      <c r="A42" s="46"/>
      <c r="B42" s="46"/>
      <c r="C42" s="46"/>
      <c r="D42" s="46"/>
      <c r="E42" s="46"/>
      <c r="F42" s="46"/>
      <c r="G42" s="46"/>
      <c r="H42" s="46"/>
      <c r="I42" s="46"/>
      <c r="J42" s="46"/>
      <c r="K42" s="46"/>
      <c r="L42" s="46"/>
    </row>
    <row r="43" customFormat="false" ht="21" hidden="false" customHeight="true" outlineLevel="0" collapsed="false">
      <c r="A43" s="46"/>
      <c r="B43" s="46"/>
      <c r="C43" s="46"/>
      <c r="D43" s="46"/>
      <c r="E43" s="46"/>
      <c r="F43" s="46"/>
      <c r="G43" s="46"/>
      <c r="H43" s="46"/>
      <c r="I43" s="46"/>
      <c r="J43" s="46"/>
      <c r="K43" s="46"/>
      <c r="L43" s="46"/>
    </row>
    <row r="44" customFormat="false" ht="21" hidden="false" customHeight="true" outlineLevel="0" collapsed="false">
      <c r="A44" s="46"/>
      <c r="B44" s="46"/>
      <c r="C44" s="46"/>
      <c r="D44" s="46"/>
      <c r="E44" s="46"/>
      <c r="F44" s="46"/>
      <c r="G44" s="46"/>
      <c r="H44" s="46"/>
      <c r="I44" s="46"/>
      <c r="J44" s="46"/>
      <c r="K44" s="46"/>
      <c r="L44" s="46"/>
    </row>
    <row r="45" customFormat="false" ht="21" hidden="false" customHeight="true" outlineLevel="0" collapsed="false">
      <c r="A45" s="46"/>
      <c r="B45" s="46"/>
      <c r="C45" s="46"/>
      <c r="D45" s="46"/>
      <c r="E45" s="46"/>
      <c r="F45" s="46"/>
      <c r="G45" s="46"/>
      <c r="H45" s="46"/>
      <c r="I45" s="46"/>
      <c r="J45" s="46"/>
      <c r="K45" s="46"/>
      <c r="L45" s="46"/>
    </row>
    <row r="46" customFormat="false" ht="21" hidden="false" customHeight="true" outlineLevel="0" collapsed="false">
      <c r="A46" s="46"/>
      <c r="B46" s="46"/>
      <c r="C46" s="46"/>
      <c r="D46" s="46"/>
      <c r="E46" s="46"/>
      <c r="F46" s="46"/>
      <c r="G46" s="46"/>
      <c r="H46" s="46"/>
      <c r="I46" s="46"/>
      <c r="J46" s="46"/>
      <c r="K46" s="46"/>
      <c r="L46" s="46"/>
    </row>
    <row r="47" customFormat="false" ht="21" hidden="false" customHeight="true" outlineLevel="0" collapsed="false">
      <c r="A47" s="46"/>
      <c r="B47" s="46"/>
      <c r="C47" s="46"/>
      <c r="D47" s="46"/>
      <c r="E47" s="46"/>
      <c r="F47" s="46"/>
      <c r="G47" s="46"/>
      <c r="H47" s="46"/>
      <c r="I47" s="46"/>
      <c r="J47" s="46"/>
      <c r="K47" s="46"/>
      <c r="L47" s="46"/>
    </row>
    <row r="48" customFormat="false" ht="21" hidden="false" customHeight="true" outlineLevel="0" collapsed="false">
      <c r="A48" s="46"/>
      <c r="B48" s="46"/>
      <c r="C48" s="46"/>
      <c r="D48" s="46"/>
      <c r="E48" s="46"/>
      <c r="F48" s="46"/>
      <c r="G48" s="46"/>
      <c r="H48" s="46"/>
      <c r="I48" s="46"/>
      <c r="J48" s="46"/>
      <c r="K48" s="46"/>
      <c r="L48" s="46"/>
    </row>
    <row r="49" customFormat="false" ht="21" hidden="false" customHeight="true" outlineLevel="0" collapsed="false">
      <c r="A49" s="46"/>
      <c r="B49" s="46"/>
      <c r="C49" s="46"/>
      <c r="D49" s="46"/>
      <c r="E49" s="46"/>
      <c r="F49" s="46"/>
      <c r="G49" s="46"/>
      <c r="H49" s="46"/>
      <c r="I49" s="46"/>
      <c r="J49" s="46"/>
      <c r="K49" s="46"/>
      <c r="L49" s="46"/>
    </row>
    <row r="50" customFormat="false" ht="21" hidden="false" customHeight="true" outlineLevel="0" collapsed="false">
      <c r="A50" s="46"/>
      <c r="B50" s="46"/>
      <c r="C50" s="46"/>
      <c r="D50" s="46"/>
      <c r="E50" s="46"/>
      <c r="F50" s="46"/>
      <c r="G50" s="46"/>
      <c r="H50" s="46"/>
      <c r="I50" s="46"/>
      <c r="J50" s="46"/>
      <c r="K50" s="46"/>
      <c r="L50" s="46"/>
    </row>
    <row r="51" customFormat="false" ht="21" hidden="false" customHeight="true" outlineLevel="0" collapsed="false">
      <c r="A51" s="46"/>
      <c r="B51" s="46"/>
      <c r="C51" s="46"/>
      <c r="D51" s="46"/>
      <c r="E51" s="46"/>
      <c r="F51" s="46"/>
      <c r="G51" s="46"/>
      <c r="H51" s="46"/>
      <c r="I51" s="46"/>
      <c r="J51" s="46"/>
      <c r="K51" s="46"/>
      <c r="L51" s="46"/>
    </row>
    <row r="52" customFormat="false" ht="21" hidden="false" customHeight="true" outlineLevel="0" collapsed="false">
      <c r="A52" s="46"/>
      <c r="B52" s="46"/>
      <c r="C52" s="46"/>
      <c r="D52" s="46"/>
      <c r="E52" s="46"/>
      <c r="F52" s="46"/>
      <c r="G52" s="46"/>
      <c r="H52" s="46"/>
      <c r="I52" s="46"/>
      <c r="J52" s="46"/>
      <c r="K52" s="46"/>
      <c r="L52" s="46"/>
    </row>
    <row r="53" customFormat="false" ht="21" hidden="false" customHeight="true" outlineLevel="0" collapsed="false">
      <c r="A53" s="46"/>
      <c r="B53" s="46"/>
      <c r="C53" s="46"/>
      <c r="D53" s="46"/>
      <c r="E53" s="46"/>
      <c r="F53" s="46"/>
      <c r="G53" s="46"/>
      <c r="H53" s="46"/>
      <c r="I53" s="46"/>
      <c r="J53" s="46"/>
      <c r="K53" s="46"/>
      <c r="L53" s="46"/>
    </row>
    <row r="54" customFormat="false" ht="21" hidden="false" customHeight="true" outlineLevel="0" collapsed="false">
      <c r="A54" s="46"/>
      <c r="B54" s="46"/>
      <c r="C54" s="46"/>
      <c r="D54" s="46"/>
      <c r="E54" s="46"/>
      <c r="F54" s="46"/>
      <c r="G54" s="46"/>
      <c r="H54" s="46"/>
      <c r="I54" s="46"/>
      <c r="J54" s="46"/>
      <c r="K54" s="46"/>
      <c r="L54" s="46"/>
    </row>
    <row r="55" customFormat="false" ht="21" hidden="false" customHeight="true" outlineLevel="0" collapsed="false">
      <c r="A55" s="46"/>
      <c r="B55" s="46"/>
      <c r="C55" s="46"/>
      <c r="D55" s="46"/>
      <c r="E55" s="46"/>
      <c r="F55" s="46"/>
      <c r="G55" s="46"/>
      <c r="H55" s="46"/>
      <c r="I55" s="46"/>
      <c r="J55" s="46"/>
      <c r="K55" s="46"/>
      <c r="L55" s="46"/>
    </row>
    <row r="56" customFormat="false" ht="21" hidden="false" customHeight="true" outlineLevel="0" collapsed="false">
      <c r="A56" s="46"/>
      <c r="B56" s="46"/>
      <c r="C56" s="46"/>
      <c r="D56" s="46"/>
      <c r="E56" s="46"/>
      <c r="F56" s="46"/>
      <c r="G56" s="46"/>
      <c r="H56" s="46"/>
      <c r="I56" s="46"/>
      <c r="J56" s="46"/>
      <c r="K56" s="46"/>
      <c r="L56" s="46"/>
    </row>
    <row r="57" customFormat="false" ht="21" hidden="false" customHeight="true" outlineLevel="0" collapsed="false">
      <c r="A57" s="46"/>
      <c r="B57" s="46"/>
      <c r="C57" s="46"/>
      <c r="D57" s="46"/>
      <c r="E57" s="46"/>
      <c r="F57" s="46"/>
      <c r="G57" s="46"/>
      <c r="H57" s="46"/>
      <c r="I57" s="46"/>
      <c r="J57" s="46"/>
      <c r="K57" s="46"/>
      <c r="L57" s="46"/>
    </row>
    <row r="58" customFormat="false" ht="21" hidden="false" customHeight="true" outlineLevel="0" collapsed="false">
      <c r="A58" s="46"/>
      <c r="B58" s="46"/>
      <c r="C58" s="46"/>
      <c r="D58" s="46"/>
      <c r="E58" s="46"/>
      <c r="F58" s="46"/>
      <c r="G58" s="46"/>
      <c r="H58" s="46"/>
      <c r="I58" s="46"/>
      <c r="J58" s="46"/>
      <c r="K58" s="46"/>
      <c r="L58" s="46"/>
    </row>
    <row r="59" customFormat="false" ht="21" hidden="false" customHeight="true" outlineLevel="0" collapsed="false">
      <c r="A59" s="46"/>
      <c r="B59" s="46"/>
      <c r="C59" s="46"/>
      <c r="D59" s="46"/>
      <c r="E59" s="46"/>
      <c r="F59" s="46"/>
      <c r="G59" s="46"/>
      <c r="H59" s="46"/>
      <c r="I59" s="46"/>
      <c r="J59" s="46"/>
      <c r="K59" s="46"/>
      <c r="L59" s="46"/>
    </row>
    <row r="60" customFormat="false" ht="21" hidden="false" customHeight="true" outlineLevel="0" collapsed="false">
      <c r="A60" s="46"/>
      <c r="B60" s="46"/>
      <c r="C60" s="46"/>
      <c r="D60" s="46"/>
      <c r="E60" s="46"/>
      <c r="F60" s="46"/>
      <c r="G60" s="46"/>
      <c r="H60" s="46"/>
      <c r="I60" s="46"/>
      <c r="J60" s="46"/>
      <c r="K60" s="46"/>
      <c r="L60" s="46"/>
    </row>
    <row r="61" customFormat="false" ht="21" hidden="false" customHeight="true" outlineLevel="0" collapsed="false">
      <c r="A61" s="46"/>
      <c r="B61" s="46"/>
      <c r="C61" s="46"/>
      <c r="D61" s="46"/>
      <c r="E61" s="46"/>
      <c r="F61" s="46"/>
      <c r="G61" s="46"/>
      <c r="H61" s="46"/>
      <c r="I61" s="46"/>
      <c r="J61" s="46"/>
      <c r="K61" s="46"/>
      <c r="L61" s="46"/>
    </row>
    <row r="62" customFormat="false" ht="21" hidden="false" customHeight="true" outlineLevel="0" collapsed="false">
      <c r="A62" s="46"/>
      <c r="B62" s="46"/>
      <c r="C62" s="46"/>
      <c r="D62" s="46"/>
      <c r="E62" s="46"/>
      <c r="F62" s="46"/>
      <c r="G62" s="46"/>
      <c r="H62" s="46"/>
      <c r="I62" s="46"/>
      <c r="J62" s="46"/>
      <c r="K62" s="46"/>
      <c r="L62" s="46"/>
    </row>
    <row r="63" customFormat="false" ht="21" hidden="false" customHeight="true" outlineLevel="0" collapsed="false">
      <c r="A63" s="46"/>
      <c r="B63" s="46"/>
      <c r="C63" s="46"/>
      <c r="D63" s="46"/>
      <c r="E63" s="46"/>
      <c r="F63" s="46"/>
      <c r="G63" s="46"/>
      <c r="H63" s="46"/>
      <c r="I63" s="46"/>
      <c r="J63" s="46"/>
      <c r="K63" s="46"/>
      <c r="L63" s="46"/>
    </row>
    <row r="64" customFormat="false" ht="21" hidden="false" customHeight="true" outlineLevel="0" collapsed="false">
      <c r="A64" s="46"/>
      <c r="B64" s="46"/>
      <c r="C64" s="46"/>
      <c r="D64" s="46"/>
      <c r="E64" s="46"/>
      <c r="F64" s="46"/>
      <c r="G64" s="46"/>
      <c r="H64" s="46"/>
      <c r="I64" s="46"/>
      <c r="J64" s="46"/>
      <c r="K64" s="46"/>
      <c r="L64" s="46"/>
    </row>
    <row r="65" customFormat="false" ht="21" hidden="false" customHeight="true" outlineLevel="0" collapsed="false">
      <c r="A65" s="46"/>
      <c r="B65" s="46"/>
      <c r="C65" s="46"/>
      <c r="D65" s="46"/>
      <c r="E65" s="46"/>
      <c r="F65" s="46"/>
      <c r="G65" s="46"/>
      <c r="H65" s="46"/>
      <c r="I65" s="46"/>
      <c r="J65" s="46"/>
      <c r="K65" s="46"/>
      <c r="L65" s="46"/>
    </row>
    <row r="66" customFormat="false" ht="21" hidden="false" customHeight="true" outlineLevel="0" collapsed="false">
      <c r="A66" s="46"/>
      <c r="B66" s="46"/>
      <c r="C66" s="46"/>
      <c r="D66" s="46"/>
      <c r="E66" s="46"/>
      <c r="F66" s="46"/>
      <c r="G66" s="46"/>
      <c r="H66" s="46"/>
      <c r="I66" s="46"/>
      <c r="J66" s="46"/>
      <c r="K66" s="46"/>
      <c r="L66" s="46"/>
    </row>
    <row r="67" customFormat="false" ht="21" hidden="false" customHeight="true" outlineLevel="0" collapsed="false">
      <c r="A67" s="46"/>
      <c r="B67" s="46"/>
      <c r="C67" s="46"/>
      <c r="D67" s="46"/>
      <c r="E67" s="46"/>
      <c r="F67" s="46"/>
      <c r="G67" s="46"/>
      <c r="H67" s="46"/>
      <c r="I67" s="46"/>
      <c r="J67" s="46"/>
      <c r="K67" s="46"/>
      <c r="L67" s="46"/>
    </row>
    <row r="68" customFormat="false" ht="21" hidden="false" customHeight="true" outlineLevel="0" collapsed="false">
      <c r="A68" s="46"/>
      <c r="B68" s="46"/>
      <c r="C68" s="46"/>
      <c r="D68" s="46"/>
      <c r="E68" s="46"/>
      <c r="F68" s="46"/>
      <c r="G68" s="46"/>
      <c r="H68" s="46"/>
      <c r="I68" s="46"/>
      <c r="J68" s="46"/>
      <c r="K68" s="46"/>
      <c r="L68" s="46"/>
    </row>
    <row r="69" customFormat="false" ht="21" hidden="false" customHeight="true" outlineLevel="0" collapsed="false">
      <c r="A69" s="46"/>
      <c r="B69" s="46"/>
      <c r="C69" s="46"/>
      <c r="D69" s="46"/>
      <c r="E69" s="46"/>
      <c r="F69" s="46"/>
      <c r="G69" s="46"/>
      <c r="H69" s="46"/>
      <c r="I69" s="46"/>
      <c r="J69" s="46"/>
      <c r="K69" s="46"/>
      <c r="L69" s="46"/>
    </row>
    <row r="70" customFormat="false" ht="21" hidden="false" customHeight="true" outlineLevel="0" collapsed="false">
      <c r="A70" s="46"/>
      <c r="B70" s="46"/>
      <c r="C70" s="46"/>
      <c r="D70" s="46"/>
      <c r="E70" s="46"/>
      <c r="F70" s="46"/>
      <c r="G70" s="46"/>
      <c r="H70" s="46"/>
      <c r="I70" s="46"/>
      <c r="J70" s="46"/>
      <c r="K70" s="46"/>
      <c r="L70" s="46"/>
    </row>
    <row r="71" customFormat="false" ht="21" hidden="false" customHeight="true" outlineLevel="0" collapsed="false">
      <c r="A71" s="46"/>
      <c r="B71" s="46"/>
      <c r="C71" s="46"/>
      <c r="D71" s="46"/>
      <c r="E71" s="46"/>
      <c r="F71" s="46"/>
      <c r="G71" s="46"/>
      <c r="H71" s="46"/>
      <c r="I71" s="46"/>
      <c r="J71" s="46"/>
      <c r="K71" s="46"/>
      <c r="L71" s="46"/>
    </row>
    <row r="72" customFormat="false" ht="21" hidden="false" customHeight="true" outlineLevel="0" collapsed="false">
      <c r="A72" s="46"/>
      <c r="B72" s="46"/>
      <c r="C72" s="46"/>
      <c r="D72" s="46"/>
      <c r="E72" s="46"/>
      <c r="F72" s="46"/>
      <c r="G72" s="46"/>
      <c r="H72" s="46"/>
      <c r="I72" s="46"/>
      <c r="J72" s="46"/>
      <c r="K72" s="46"/>
      <c r="L72" s="46"/>
    </row>
    <row r="73" customFormat="false" ht="21" hidden="false" customHeight="true" outlineLevel="0" collapsed="false">
      <c r="A73" s="46"/>
      <c r="B73" s="46"/>
      <c r="C73" s="46"/>
      <c r="D73" s="46"/>
      <c r="E73" s="46"/>
      <c r="F73" s="46"/>
      <c r="G73" s="46"/>
      <c r="H73" s="46"/>
      <c r="I73" s="46"/>
      <c r="J73" s="46"/>
      <c r="K73" s="46"/>
      <c r="L73" s="46"/>
    </row>
    <row r="74" customFormat="false" ht="21" hidden="false" customHeight="true" outlineLevel="0" collapsed="false">
      <c r="A74" s="46"/>
      <c r="B74" s="46"/>
      <c r="C74" s="46"/>
      <c r="D74" s="46"/>
      <c r="E74" s="46"/>
      <c r="F74" s="46"/>
      <c r="G74" s="46"/>
      <c r="H74" s="46"/>
      <c r="I74" s="46"/>
      <c r="J74" s="46"/>
      <c r="K74" s="46"/>
      <c r="L74" s="46"/>
    </row>
    <row r="75" customFormat="false" ht="21" hidden="false" customHeight="true" outlineLevel="0" collapsed="false">
      <c r="A75" s="46"/>
      <c r="B75" s="46"/>
      <c r="C75" s="46"/>
      <c r="D75" s="46"/>
      <c r="E75" s="46"/>
      <c r="F75" s="46"/>
      <c r="G75" s="46"/>
      <c r="H75" s="46"/>
      <c r="I75" s="46"/>
      <c r="J75" s="46"/>
      <c r="K75" s="46"/>
      <c r="L75" s="46"/>
    </row>
    <row r="76" customFormat="false" ht="21" hidden="false" customHeight="true" outlineLevel="0" collapsed="false">
      <c r="A76" s="46"/>
      <c r="B76" s="46"/>
      <c r="C76" s="46"/>
      <c r="D76" s="46"/>
      <c r="E76" s="46"/>
      <c r="F76" s="46"/>
      <c r="G76" s="46"/>
      <c r="H76" s="46"/>
      <c r="I76" s="46"/>
      <c r="J76" s="46"/>
      <c r="K76" s="46"/>
      <c r="L76" s="46"/>
    </row>
    <row r="77" customFormat="false" ht="21" hidden="false" customHeight="true" outlineLevel="0" collapsed="false">
      <c r="A77" s="46"/>
      <c r="B77" s="46"/>
      <c r="C77" s="46"/>
      <c r="D77" s="46"/>
      <c r="E77" s="46"/>
      <c r="F77" s="46"/>
      <c r="G77" s="46"/>
      <c r="H77" s="46"/>
      <c r="I77" s="46"/>
      <c r="J77" s="46"/>
      <c r="K77" s="46"/>
      <c r="L77" s="46"/>
    </row>
    <row r="78" customFormat="false" ht="21" hidden="false" customHeight="true" outlineLevel="0" collapsed="false">
      <c r="A78" s="46"/>
      <c r="B78" s="46"/>
      <c r="C78" s="46"/>
      <c r="D78" s="46"/>
      <c r="E78" s="46"/>
      <c r="F78" s="46"/>
      <c r="G78" s="46"/>
      <c r="H78" s="46"/>
      <c r="I78" s="46"/>
      <c r="J78" s="46"/>
      <c r="K78" s="46"/>
      <c r="L78" s="46"/>
    </row>
    <row r="79" customFormat="false" ht="21" hidden="false" customHeight="true" outlineLevel="0" collapsed="false">
      <c r="A79" s="46"/>
      <c r="B79" s="46"/>
      <c r="C79" s="46"/>
      <c r="D79" s="46"/>
      <c r="E79" s="46"/>
      <c r="F79" s="46"/>
      <c r="G79" s="46"/>
      <c r="H79" s="46"/>
      <c r="I79" s="46"/>
      <c r="J79" s="46"/>
      <c r="K79" s="46"/>
      <c r="L79" s="46"/>
    </row>
    <row r="80" customFormat="false" ht="21" hidden="false" customHeight="true" outlineLevel="0" collapsed="false">
      <c r="A80" s="46"/>
      <c r="B80" s="46"/>
      <c r="C80" s="46"/>
      <c r="D80" s="46"/>
      <c r="E80" s="46"/>
      <c r="F80" s="46"/>
      <c r="G80" s="46"/>
      <c r="H80" s="46"/>
      <c r="I80" s="46"/>
      <c r="J80" s="46"/>
      <c r="K80" s="46"/>
      <c r="L80" s="46"/>
    </row>
    <row r="81" customFormat="false" ht="21" hidden="false" customHeight="true" outlineLevel="0" collapsed="false">
      <c r="A81" s="46"/>
      <c r="B81" s="46"/>
      <c r="C81" s="46"/>
      <c r="D81" s="46"/>
      <c r="E81" s="46"/>
      <c r="F81" s="46"/>
      <c r="G81" s="46"/>
      <c r="H81" s="46"/>
      <c r="I81" s="46"/>
      <c r="J81" s="46"/>
      <c r="K81" s="46"/>
      <c r="L81" s="46"/>
    </row>
    <row r="82" customFormat="false" ht="21" hidden="false" customHeight="true" outlineLevel="0" collapsed="false">
      <c r="A82" s="46"/>
      <c r="B82" s="46"/>
      <c r="C82" s="46"/>
      <c r="D82" s="46"/>
      <c r="E82" s="46"/>
      <c r="F82" s="46"/>
      <c r="G82" s="46"/>
      <c r="H82" s="46"/>
      <c r="I82" s="46"/>
      <c r="J82" s="46"/>
      <c r="K82" s="46"/>
      <c r="L82" s="46"/>
    </row>
    <row r="83" customFormat="false" ht="21" hidden="false" customHeight="true" outlineLevel="0" collapsed="false">
      <c r="A83" s="46"/>
      <c r="B83" s="46"/>
      <c r="C83" s="46"/>
      <c r="D83" s="46"/>
      <c r="E83" s="46"/>
      <c r="F83" s="46"/>
      <c r="G83" s="46"/>
      <c r="H83" s="46"/>
      <c r="I83" s="46"/>
      <c r="J83" s="46"/>
      <c r="K83" s="46"/>
      <c r="L83" s="46"/>
    </row>
    <row r="84" customFormat="false" ht="21" hidden="false" customHeight="true" outlineLevel="0" collapsed="false">
      <c r="A84" s="46"/>
      <c r="B84" s="46"/>
      <c r="C84" s="46"/>
      <c r="D84" s="46"/>
      <c r="E84" s="46"/>
      <c r="F84" s="46"/>
      <c r="G84" s="46"/>
      <c r="H84" s="46"/>
      <c r="I84" s="46"/>
      <c r="J84" s="46"/>
      <c r="K84" s="46"/>
      <c r="L84" s="46"/>
    </row>
    <row r="85" customFormat="false" ht="21" hidden="false" customHeight="true" outlineLevel="0" collapsed="false">
      <c r="A85" s="46"/>
      <c r="B85" s="46"/>
      <c r="C85" s="46"/>
      <c r="D85" s="46"/>
      <c r="E85" s="46"/>
      <c r="F85" s="46"/>
      <c r="G85" s="46"/>
      <c r="H85" s="46"/>
      <c r="I85" s="46"/>
      <c r="J85" s="46"/>
      <c r="K85" s="46"/>
      <c r="L85" s="46"/>
    </row>
    <row r="86" customFormat="false" ht="21" hidden="false" customHeight="true" outlineLevel="0" collapsed="false">
      <c r="A86" s="46"/>
      <c r="B86" s="46"/>
      <c r="C86" s="46"/>
      <c r="D86" s="46"/>
      <c r="E86" s="46"/>
      <c r="F86" s="46"/>
      <c r="G86" s="46"/>
      <c r="H86" s="46"/>
      <c r="I86" s="46"/>
      <c r="J86" s="46"/>
      <c r="K86" s="46"/>
      <c r="L86" s="46"/>
    </row>
    <row r="87" customFormat="false" ht="21" hidden="false" customHeight="true" outlineLevel="0" collapsed="false">
      <c r="A87" s="46"/>
      <c r="B87" s="46"/>
      <c r="C87" s="46"/>
      <c r="D87" s="46"/>
      <c r="E87" s="46"/>
      <c r="F87" s="46"/>
      <c r="G87" s="46"/>
      <c r="H87" s="46"/>
      <c r="I87" s="46"/>
      <c r="J87" s="46"/>
      <c r="K87" s="46"/>
      <c r="L87" s="46"/>
    </row>
    <row r="88" customFormat="false" ht="21" hidden="false" customHeight="true" outlineLevel="0" collapsed="false">
      <c r="A88" s="46"/>
      <c r="B88" s="46"/>
      <c r="C88" s="46"/>
      <c r="D88" s="46"/>
      <c r="E88" s="46"/>
      <c r="F88" s="46"/>
      <c r="G88" s="46"/>
      <c r="H88" s="46"/>
      <c r="I88" s="46"/>
      <c r="J88" s="46"/>
      <c r="K88" s="46"/>
      <c r="L88" s="46"/>
    </row>
    <row r="89" customFormat="false" ht="21" hidden="false" customHeight="true" outlineLevel="0" collapsed="false">
      <c r="A89" s="46"/>
      <c r="B89" s="46"/>
      <c r="C89" s="46"/>
      <c r="D89" s="46"/>
      <c r="E89" s="46"/>
      <c r="F89" s="46"/>
      <c r="G89" s="46"/>
      <c r="H89" s="46"/>
      <c r="I89" s="46"/>
      <c r="J89" s="46"/>
      <c r="K89" s="46"/>
      <c r="L89" s="46"/>
    </row>
    <row r="90" customFormat="false" ht="21" hidden="false" customHeight="true" outlineLevel="0" collapsed="false">
      <c r="A90" s="46"/>
      <c r="B90" s="46"/>
      <c r="C90" s="46"/>
      <c r="D90" s="46"/>
      <c r="E90" s="46"/>
      <c r="F90" s="46"/>
      <c r="G90" s="46"/>
      <c r="H90" s="46"/>
      <c r="I90" s="46"/>
      <c r="J90" s="46"/>
      <c r="K90" s="46"/>
      <c r="L90" s="46"/>
    </row>
    <row r="91" customFormat="false" ht="21" hidden="false" customHeight="true" outlineLevel="0" collapsed="false">
      <c r="A91" s="46"/>
      <c r="B91" s="46"/>
      <c r="C91" s="46"/>
      <c r="D91" s="46"/>
      <c r="E91" s="46"/>
      <c r="F91" s="46"/>
      <c r="G91" s="46"/>
      <c r="H91" s="46"/>
      <c r="I91" s="46"/>
      <c r="J91" s="46"/>
      <c r="K91" s="46"/>
      <c r="L91" s="46"/>
    </row>
    <row r="92" customFormat="false" ht="21" hidden="false" customHeight="true" outlineLevel="0" collapsed="false">
      <c r="A92" s="46"/>
      <c r="B92" s="46"/>
      <c r="C92" s="46"/>
      <c r="D92" s="46"/>
      <c r="E92" s="46"/>
      <c r="F92" s="46"/>
      <c r="G92" s="46"/>
      <c r="H92" s="46"/>
      <c r="I92" s="46"/>
      <c r="J92" s="46"/>
      <c r="K92" s="46"/>
      <c r="L92" s="46"/>
    </row>
    <row r="93" customFormat="false" ht="21" hidden="false" customHeight="true" outlineLevel="0" collapsed="false">
      <c r="A93" s="46"/>
      <c r="B93" s="46"/>
      <c r="C93" s="46"/>
      <c r="D93" s="46"/>
      <c r="E93" s="46"/>
      <c r="F93" s="46"/>
      <c r="G93" s="46"/>
      <c r="H93" s="46"/>
      <c r="I93" s="46"/>
      <c r="J93" s="46"/>
      <c r="K93" s="46"/>
      <c r="L93" s="46"/>
    </row>
    <row r="94" customFormat="false" ht="21" hidden="false" customHeight="true" outlineLevel="0" collapsed="false">
      <c r="A94" s="46"/>
      <c r="B94" s="46"/>
      <c r="C94" s="46"/>
      <c r="D94" s="46"/>
      <c r="E94" s="46"/>
      <c r="F94" s="46"/>
      <c r="G94" s="46"/>
      <c r="H94" s="46"/>
      <c r="I94" s="46"/>
      <c r="J94" s="46"/>
      <c r="K94" s="46"/>
      <c r="L94" s="46"/>
    </row>
    <row r="95" customFormat="false" ht="21" hidden="false" customHeight="true" outlineLevel="0" collapsed="false">
      <c r="A95" s="46"/>
      <c r="B95" s="46"/>
      <c r="C95" s="46"/>
      <c r="D95" s="46"/>
      <c r="E95" s="46"/>
      <c r="F95" s="46"/>
      <c r="G95" s="46"/>
      <c r="H95" s="46"/>
      <c r="I95" s="46"/>
      <c r="J95" s="46"/>
      <c r="K95" s="46"/>
      <c r="L95" s="46"/>
    </row>
    <row r="96" customFormat="false" ht="21" hidden="false" customHeight="true" outlineLevel="0" collapsed="false">
      <c r="A96" s="46"/>
      <c r="B96" s="46"/>
      <c r="C96" s="46"/>
      <c r="D96" s="46"/>
      <c r="E96" s="46"/>
      <c r="F96" s="46"/>
      <c r="G96" s="46"/>
      <c r="H96" s="46"/>
      <c r="I96" s="46"/>
      <c r="J96" s="46"/>
      <c r="K96" s="46"/>
      <c r="L96" s="46"/>
    </row>
    <row r="97" customFormat="false" ht="21" hidden="false" customHeight="true" outlineLevel="0" collapsed="false">
      <c r="A97" s="46"/>
      <c r="B97" s="46"/>
      <c r="C97" s="46"/>
      <c r="D97" s="46"/>
      <c r="E97" s="46"/>
      <c r="F97" s="46"/>
      <c r="G97" s="46"/>
      <c r="H97" s="46"/>
      <c r="I97" s="46"/>
      <c r="J97" s="46"/>
      <c r="K97" s="46"/>
      <c r="L97" s="46"/>
    </row>
    <row r="98" customFormat="false" ht="21" hidden="false" customHeight="true" outlineLevel="0" collapsed="false">
      <c r="A98" s="46"/>
      <c r="B98" s="46"/>
      <c r="C98" s="46"/>
      <c r="D98" s="46"/>
      <c r="E98" s="46"/>
      <c r="F98" s="46"/>
      <c r="G98" s="46"/>
      <c r="H98" s="46"/>
      <c r="I98" s="46"/>
      <c r="J98" s="46"/>
      <c r="K98" s="46"/>
      <c r="L98" s="46"/>
    </row>
    <row r="99" customFormat="false" ht="21" hidden="false" customHeight="true" outlineLevel="0" collapsed="false">
      <c r="A99" s="46"/>
      <c r="B99" s="46"/>
      <c r="C99" s="46"/>
      <c r="D99" s="46"/>
      <c r="E99" s="46"/>
      <c r="F99" s="46"/>
      <c r="G99" s="46"/>
      <c r="H99" s="46"/>
      <c r="I99" s="46"/>
      <c r="J99" s="46"/>
      <c r="K99" s="46"/>
      <c r="L99" s="46"/>
    </row>
    <row r="100" customFormat="false" ht="21" hidden="false" customHeight="true" outlineLevel="0" collapsed="false">
      <c r="A100" s="46"/>
      <c r="B100" s="46"/>
      <c r="C100" s="46"/>
      <c r="D100" s="46"/>
      <c r="E100" s="46"/>
      <c r="F100" s="46"/>
      <c r="G100" s="46"/>
      <c r="H100" s="46"/>
      <c r="I100" s="46"/>
      <c r="J100" s="46"/>
      <c r="K100" s="46"/>
      <c r="L100" s="46"/>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DA100"/>
    <pageSetUpPr fitToPage="false"/>
  </sheetPr>
  <dimension ref="A1:L182"/>
  <sheetViews>
    <sheetView showFormulas="false" showGridLines="false" showRowColHeaders="true" showZeros="true" rightToLeft="false" tabSelected="false" showOutlineSymbols="true" defaultGridColor="true" view="normal" topLeftCell="A172" colorId="64" zoomScale="90" zoomScaleNormal="9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45" width="2.5"/>
    <col collapsed="false" customWidth="true" hidden="false" outlineLevel="0" max="3" min="3" style="45" width="52"/>
    <col collapsed="false" customWidth="true" hidden="false" outlineLevel="0" max="4" min="4" style="45" width="20"/>
    <col collapsed="false" customWidth="true" hidden="false" outlineLevel="0" max="6" min="5" style="45" width="15"/>
    <col collapsed="false" customWidth="true" hidden="false" outlineLevel="0" max="7" min="7" style="45" width="80"/>
    <col collapsed="false" customWidth="true" hidden="false" outlineLevel="0" max="12" min="8" style="45" width="15"/>
  </cols>
  <sheetData>
    <row r="1" customFormat="false" ht="21" hidden="false" customHeight="true" outlineLevel="0" collapsed="false">
      <c r="A1" s="46"/>
      <c r="B1" s="46"/>
      <c r="C1" s="46"/>
      <c r="D1" s="46"/>
      <c r="E1" s="46"/>
      <c r="F1" s="46"/>
      <c r="G1" s="46"/>
      <c r="H1" s="46"/>
      <c r="I1" s="46"/>
      <c r="J1" s="46"/>
      <c r="K1" s="46"/>
      <c r="L1" s="46"/>
    </row>
    <row r="2" customFormat="false" ht="21" hidden="false" customHeight="true" outlineLevel="0" collapsed="false">
      <c r="A2" s="46"/>
      <c r="B2" s="46"/>
      <c r="C2" s="47" t="s">
        <v>229</v>
      </c>
      <c r="D2" s="47"/>
      <c r="E2" s="47"/>
      <c r="F2" s="47"/>
      <c r="G2" s="47"/>
      <c r="H2" s="47"/>
      <c r="I2" s="47"/>
      <c r="J2" s="47"/>
      <c r="K2" s="47"/>
      <c r="L2" s="47"/>
    </row>
    <row r="3" customFormat="false" ht="21" hidden="false" customHeight="true" outlineLevel="0" collapsed="false">
      <c r="A3" s="46"/>
      <c r="B3" s="46"/>
      <c r="C3" s="48" t="s">
        <v>230</v>
      </c>
      <c r="D3" s="49"/>
      <c r="E3" s="49"/>
      <c r="F3" s="49"/>
      <c r="G3" s="49"/>
      <c r="H3" s="49"/>
      <c r="I3" s="49"/>
      <c r="J3" s="49"/>
      <c r="K3" s="49"/>
      <c r="L3" s="49"/>
    </row>
    <row r="4" customFormat="false" ht="21" hidden="false" customHeight="true" outlineLevel="0" collapsed="false">
      <c r="A4" s="46"/>
      <c r="B4" s="46"/>
      <c r="C4" s="46" t="s">
        <v>92</v>
      </c>
      <c r="D4" s="50" t="str">
        <f aca="false">Settings!D5</f>
        <v>Main plan</v>
      </c>
      <c r="E4" s="50"/>
      <c r="F4" s="50"/>
      <c r="G4" s="50"/>
      <c r="H4" s="50"/>
      <c r="I4" s="46"/>
      <c r="J4" s="46"/>
      <c r="K4" s="46"/>
      <c r="L4" s="46"/>
    </row>
    <row r="5" customFormat="false" ht="21" hidden="false" customHeight="true" outlineLevel="0" collapsed="false">
      <c r="A5" s="46"/>
      <c r="B5" s="46"/>
      <c r="C5" s="94" t="n">
        <v>3</v>
      </c>
      <c r="D5" s="95" t="str">
        <f aca="false">CHOOSE(C5,"Starting plan","Improved plan","Main plan","Main plan, ad prices +15%","Main plan, ad prices +30%","Improved plan, ad prices +15%","Improved plan, ad prices +30%","Tough market","Stress test: no ad income","Tough market (starting plan)","Stress test: no ad income (starting plan)")</f>
        <v>Main plan</v>
      </c>
      <c r="E5" s="46"/>
      <c r="F5" s="96" t="s">
        <v>231</v>
      </c>
      <c r="G5" s="46"/>
      <c r="H5" s="46"/>
      <c r="I5" s="46"/>
      <c r="J5" s="46"/>
      <c r="K5" s="46"/>
      <c r="L5" s="46"/>
    </row>
    <row r="6" customFormat="false" ht="21" hidden="false" customHeight="true" outlineLevel="0" collapsed="false">
      <c r="A6" s="46"/>
      <c r="B6" s="46"/>
      <c r="C6" s="97"/>
      <c r="D6" s="97"/>
      <c r="E6" s="97"/>
      <c r="F6" s="97"/>
      <c r="G6" s="97"/>
      <c r="H6" s="97"/>
      <c r="I6" s="97"/>
      <c r="J6" s="97"/>
      <c r="K6" s="97"/>
      <c r="L6" s="97"/>
    </row>
    <row r="7" customFormat="false" ht="21" hidden="false" customHeight="true" outlineLevel="0" collapsed="false">
      <c r="A7" s="46"/>
      <c r="B7" s="46"/>
      <c r="C7" s="46"/>
      <c r="D7" s="46"/>
      <c r="E7" s="46"/>
      <c r="F7" s="46"/>
      <c r="G7" s="46"/>
      <c r="H7" s="46"/>
      <c r="I7" s="46"/>
      <c r="J7" s="46"/>
      <c r="K7" s="46"/>
      <c r="L7" s="46"/>
    </row>
    <row r="8" customFormat="false" ht="21" hidden="false" customHeight="true" outlineLevel="0" collapsed="false">
      <c r="A8" s="46"/>
      <c r="B8" s="46"/>
      <c r="C8" s="46" t="s">
        <v>232</v>
      </c>
      <c r="D8" s="98" t="n">
        <v>1</v>
      </c>
      <c r="E8" s="46"/>
      <c r="F8" s="82" t="s">
        <v>233</v>
      </c>
      <c r="G8" s="46"/>
      <c r="H8" s="46"/>
      <c r="I8" s="46"/>
      <c r="J8" s="46"/>
      <c r="K8" s="46"/>
      <c r="L8" s="46"/>
    </row>
    <row r="9" customFormat="false" ht="21" hidden="false" customHeight="true" outlineLevel="0" collapsed="false">
      <c r="A9" s="46"/>
      <c r="B9" s="46"/>
      <c r="C9" s="46" t="s">
        <v>234</v>
      </c>
      <c r="D9" s="98" t="n">
        <v>1</v>
      </c>
      <c r="E9" s="46"/>
      <c r="F9" s="82" t="s">
        <v>235</v>
      </c>
      <c r="G9" s="46"/>
      <c r="H9" s="46"/>
      <c r="I9" s="46"/>
      <c r="J9" s="46"/>
      <c r="K9" s="46"/>
      <c r="L9" s="46"/>
    </row>
    <row r="10" customFormat="false" ht="21" hidden="false" customHeight="true" outlineLevel="0" collapsed="false">
      <c r="A10" s="46"/>
      <c r="B10" s="46"/>
      <c r="C10" s="46" t="s">
        <v>236</v>
      </c>
      <c r="D10" s="98" t="n">
        <v>1</v>
      </c>
      <c r="E10" s="46"/>
      <c r="F10" s="82" t="s">
        <v>237</v>
      </c>
      <c r="G10" s="46"/>
      <c r="H10" s="46"/>
      <c r="I10" s="46"/>
      <c r="J10" s="46"/>
      <c r="K10" s="46"/>
      <c r="L10" s="46"/>
    </row>
    <row r="11" customFormat="false" ht="21" hidden="false" customHeight="true" outlineLevel="0" collapsed="false">
      <c r="A11" s="46"/>
      <c r="B11" s="46"/>
      <c r="C11" s="46" t="s">
        <v>238</v>
      </c>
      <c r="D11" s="98" t="n">
        <v>1</v>
      </c>
      <c r="E11" s="46"/>
      <c r="F11" s="82" t="s">
        <v>239</v>
      </c>
      <c r="G11" s="46"/>
      <c r="H11" s="46"/>
      <c r="I11" s="46"/>
      <c r="J11" s="46"/>
      <c r="K11" s="46"/>
      <c r="L11" s="46"/>
    </row>
    <row r="12" customFormat="false" ht="21" hidden="false" customHeight="true" outlineLevel="0" collapsed="false">
      <c r="A12" s="46"/>
      <c r="B12" s="46"/>
      <c r="C12" s="46" t="s">
        <v>240</v>
      </c>
      <c r="D12" s="99" t="n">
        <v>7500000</v>
      </c>
      <c r="E12" s="46"/>
      <c r="F12" s="82" t="s">
        <v>241</v>
      </c>
      <c r="G12" s="46"/>
      <c r="H12" s="46"/>
      <c r="I12" s="46"/>
      <c r="J12" s="46"/>
      <c r="K12" s="46"/>
      <c r="L12" s="46"/>
    </row>
    <row r="13" customFormat="false" ht="21" hidden="false" customHeight="true" outlineLevel="0" collapsed="false">
      <c r="A13" s="46"/>
      <c r="B13" s="46"/>
      <c r="C13" s="46" t="s">
        <v>242</v>
      </c>
      <c r="D13" s="99" t="n">
        <v>0</v>
      </c>
      <c r="E13" s="46"/>
      <c r="F13" s="82" t="s">
        <v>243</v>
      </c>
      <c r="G13" s="46"/>
      <c r="H13" s="46"/>
      <c r="I13" s="46"/>
      <c r="J13" s="46"/>
      <c r="K13" s="46"/>
      <c r="L13" s="46"/>
    </row>
    <row r="14" customFormat="false" ht="21" hidden="false" customHeight="true" outlineLevel="0" collapsed="false">
      <c r="A14" s="46"/>
      <c r="B14" s="46"/>
      <c r="C14" s="46" t="s">
        <v>244</v>
      </c>
      <c r="D14" s="100" t="n">
        <v>46327</v>
      </c>
      <c r="E14" s="46"/>
      <c r="F14" s="82" t="s">
        <v>245</v>
      </c>
      <c r="G14" s="46"/>
      <c r="H14" s="46"/>
      <c r="I14" s="46"/>
      <c r="J14" s="46"/>
      <c r="K14" s="46"/>
      <c r="L14" s="46"/>
    </row>
    <row r="15" customFormat="false" ht="21" hidden="false" customHeight="true" outlineLevel="0" collapsed="false">
      <c r="A15" s="46"/>
      <c r="B15" s="46"/>
      <c r="C15" s="46" t="s">
        <v>246</v>
      </c>
      <c r="D15" s="101" t="n">
        <v>0.2517</v>
      </c>
      <c r="E15" s="46"/>
      <c r="F15" s="82" t="s">
        <v>247</v>
      </c>
      <c r="G15" s="46"/>
      <c r="H15" s="46"/>
      <c r="I15" s="46"/>
      <c r="J15" s="46"/>
      <c r="K15" s="46"/>
      <c r="L15" s="46"/>
    </row>
    <row r="16" customFormat="false" ht="21" hidden="false" customHeight="true" outlineLevel="0" collapsed="false">
      <c r="A16" s="46"/>
      <c r="B16" s="46"/>
      <c r="C16" s="46" t="s">
        <v>248</v>
      </c>
      <c r="D16" s="102" t="n">
        <v>1.5</v>
      </c>
      <c r="E16" s="46"/>
      <c r="F16" s="82" t="s">
        <v>249</v>
      </c>
      <c r="G16" s="46"/>
      <c r="H16" s="46"/>
      <c r="I16" s="46"/>
      <c r="J16" s="46"/>
      <c r="K16" s="46"/>
      <c r="L16" s="46"/>
    </row>
    <row r="17" customFormat="false" ht="21" hidden="false" customHeight="true" outlineLevel="0" collapsed="false">
      <c r="A17" s="46"/>
      <c r="B17" s="46"/>
      <c r="C17" s="46" t="s">
        <v>250</v>
      </c>
      <c r="D17" s="98" t="n">
        <v>36</v>
      </c>
      <c r="E17" s="46"/>
      <c r="F17" s="82" t="s">
        <v>251</v>
      </c>
      <c r="G17" s="46"/>
      <c r="H17" s="46"/>
      <c r="I17" s="46"/>
      <c r="J17" s="46"/>
      <c r="K17" s="46"/>
      <c r="L17" s="46"/>
    </row>
    <row r="18" customFormat="false" ht="21" hidden="false" customHeight="true" outlineLevel="0" collapsed="false">
      <c r="A18" s="46"/>
      <c r="B18" s="46"/>
      <c r="C18" s="46" t="s">
        <v>252</v>
      </c>
      <c r="D18" s="103" t="n">
        <v>0.1</v>
      </c>
      <c r="E18" s="46"/>
      <c r="F18" s="82" t="s">
        <v>253</v>
      </c>
      <c r="G18" s="46"/>
      <c r="H18" s="46"/>
      <c r="I18" s="46"/>
      <c r="J18" s="46"/>
      <c r="K18" s="46"/>
      <c r="L18" s="46"/>
    </row>
    <row r="19" customFormat="false" ht="21" hidden="false" customHeight="true" outlineLevel="0" collapsed="false">
      <c r="A19" s="46"/>
      <c r="B19" s="46"/>
      <c r="C19" s="46" t="s">
        <v>254</v>
      </c>
      <c r="D19" s="103" t="n">
        <v>0.08</v>
      </c>
      <c r="E19" s="46"/>
      <c r="F19" s="82" t="s">
        <v>255</v>
      </c>
      <c r="G19" s="46"/>
      <c r="H19" s="46"/>
      <c r="I19" s="46"/>
      <c r="J19" s="46"/>
      <c r="K19" s="46"/>
      <c r="L19" s="46"/>
    </row>
    <row r="20" customFormat="false" ht="21" hidden="false" customHeight="true" outlineLevel="0" collapsed="false">
      <c r="A20" s="46"/>
      <c r="B20" s="46"/>
      <c r="C20" s="46" t="s">
        <v>256</v>
      </c>
      <c r="D20" s="103" t="n">
        <v>0.05</v>
      </c>
      <c r="E20" s="46"/>
      <c r="F20" s="82" t="s">
        <v>257</v>
      </c>
      <c r="G20" s="46"/>
      <c r="H20" s="46"/>
      <c r="I20" s="46"/>
      <c r="J20" s="46"/>
      <c r="K20" s="46"/>
      <c r="L20" s="46"/>
    </row>
    <row r="21" customFormat="false" ht="21" hidden="false" customHeight="true" outlineLevel="0" collapsed="false">
      <c r="A21" s="46"/>
      <c r="B21" s="46"/>
      <c r="C21" s="46" t="s">
        <v>100</v>
      </c>
      <c r="D21" s="103" t="n">
        <v>0.05</v>
      </c>
      <c r="E21" s="46"/>
      <c r="F21" s="82" t="s">
        <v>258</v>
      </c>
      <c r="G21" s="46"/>
      <c r="H21" s="46"/>
      <c r="I21" s="46"/>
      <c r="J21" s="46"/>
      <c r="K21" s="46"/>
      <c r="L21" s="46"/>
    </row>
    <row r="22" customFormat="false" ht="21" hidden="false" customHeight="true" outlineLevel="0" collapsed="false">
      <c r="A22" s="46"/>
      <c r="B22" s="46"/>
      <c r="C22" s="46" t="s">
        <v>259</v>
      </c>
      <c r="D22" s="99" t="n">
        <v>100000</v>
      </c>
      <c r="E22" s="46"/>
      <c r="F22" s="82" t="s">
        <v>260</v>
      </c>
      <c r="G22" s="46"/>
      <c r="H22" s="46"/>
      <c r="I22" s="46"/>
      <c r="J22" s="46"/>
      <c r="K22" s="46"/>
      <c r="L22" s="46"/>
    </row>
    <row r="23" customFormat="false" ht="21" hidden="false" customHeight="true" outlineLevel="0" collapsed="false">
      <c r="A23" s="46"/>
      <c r="B23" s="46"/>
      <c r="C23" s="46" t="s">
        <v>261</v>
      </c>
      <c r="D23" s="99" t="n">
        <v>10000</v>
      </c>
      <c r="E23" s="46"/>
      <c r="F23" s="82" t="s">
        <v>262</v>
      </c>
      <c r="G23" s="46"/>
      <c r="H23" s="46"/>
      <c r="I23" s="46"/>
      <c r="J23" s="46"/>
      <c r="K23" s="46"/>
      <c r="L23" s="46"/>
    </row>
    <row r="24" customFormat="false" ht="21" hidden="false" customHeight="true" outlineLevel="0" collapsed="false">
      <c r="A24" s="46"/>
      <c r="B24" s="46"/>
      <c r="C24" s="46"/>
      <c r="D24" s="46"/>
      <c r="E24" s="46"/>
      <c r="F24" s="46"/>
      <c r="G24" s="46"/>
      <c r="H24" s="46"/>
      <c r="I24" s="46"/>
      <c r="J24" s="46"/>
      <c r="K24" s="46"/>
      <c r="L24" s="46"/>
    </row>
    <row r="25" customFormat="false" ht="21" hidden="false" customHeight="true" outlineLevel="0" collapsed="false">
      <c r="A25" s="46"/>
      <c r="B25" s="46"/>
      <c r="C25" s="104" t="s">
        <v>263</v>
      </c>
      <c r="D25" s="104"/>
      <c r="E25" s="104"/>
      <c r="F25" s="104"/>
      <c r="G25" s="104"/>
      <c r="H25" s="104"/>
      <c r="I25" s="46"/>
      <c r="J25" s="46"/>
      <c r="K25" s="46"/>
      <c r="L25" s="46"/>
    </row>
    <row r="26" customFormat="false" ht="21" hidden="false" customHeight="true" outlineLevel="0" collapsed="false">
      <c r="A26" s="46"/>
      <c r="B26" s="46"/>
      <c r="C26" s="46" t="s">
        <v>264</v>
      </c>
      <c r="D26" s="99" t="n">
        <v>80000</v>
      </c>
      <c r="E26" s="46"/>
      <c r="F26" s="46" t="s">
        <v>265</v>
      </c>
      <c r="G26" s="46"/>
      <c r="H26" s="46"/>
      <c r="I26" s="46"/>
      <c r="J26" s="46"/>
      <c r="K26" s="46"/>
      <c r="L26" s="46"/>
    </row>
    <row r="27" customFormat="false" ht="21" hidden="false" customHeight="true" outlineLevel="0" collapsed="false">
      <c r="A27" s="46"/>
      <c r="B27" s="46"/>
      <c r="C27" s="46" t="s">
        <v>266</v>
      </c>
      <c r="D27" s="99" t="n">
        <v>75000</v>
      </c>
      <c r="E27" s="46"/>
      <c r="F27" s="46" t="s">
        <v>265</v>
      </c>
      <c r="G27" s="46"/>
      <c r="H27" s="46"/>
      <c r="I27" s="46"/>
      <c r="J27" s="46"/>
      <c r="K27" s="46"/>
      <c r="L27" s="46"/>
    </row>
    <row r="28" customFormat="false" ht="21" hidden="false" customHeight="true" outlineLevel="0" collapsed="false">
      <c r="A28" s="46"/>
      <c r="B28" s="46"/>
      <c r="C28" s="46" t="s">
        <v>267</v>
      </c>
      <c r="D28" s="99" t="n">
        <v>50000</v>
      </c>
      <c r="E28" s="46"/>
      <c r="F28" s="46" t="s">
        <v>268</v>
      </c>
      <c r="G28" s="46"/>
      <c r="H28" s="46"/>
      <c r="I28" s="46"/>
      <c r="J28" s="46"/>
      <c r="K28" s="46"/>
      <c r="L28" s="46"/>
    </row>
    <row r="29" customFormat="false" ht="21" hidden="false" customHeight="true" outlineLevel="0" collapsed="false">
      <c r="A29" s="46"/>
      <c r="B29" s="46"/>
      <c r="C29" s="46" t="s">
        <v>269</v>
      </c>
      <c r="D29" s="99" t="n">
        <v>40000</v>
      </c>
      <c r="E29" s="46"/>
      <c r="F29" s="46" t="s">
        <v>268</v>
      </c>
      <c r="G29" s="46"/>
      <c r="H29" s="46"/>
      <c r="I29" s="46"/>
      <c r="J29" s="46"/>
      <c r="K29" s="46"/>
      <c r="L29" s="46"/>
    </row>
    <row r="30" customFormat="false" ht="21" hidden="false" customHeight="true" outlineLevel="0" collapsed="false">
      <c r="A30" s="46"/>
      <c r="B30" s="46"/>
      <c r="C30" s="46" t="s">
        <v>270</v>
      </c>
      <c r="D30" s="99" t="n">
        <v>35000</v>
      </c>
      <c r="E30" s="46"/>
      <c r="F30" s="46" t="s">
        <v>268</v>
      </c>
      <c r="G30" s="46"/>
      <c r="H30" s="46"/>
      <c r="I30" s="46"/>
      <c r="J30" s="46"/>
      <c r="K30" s="46"/>
      <c r="L30" s="46"/>
    </row>
    <row r="31" customFormat="false" ht="21" hidden="false" customHeight="true" outlineLevel="0" collapsed="false">
      <c r="A31" s="46"/>
      <c r="B31" s="46"/>
      <c r="C31" s="46" t="s">
        <v>271</v>
      </c>
      <c r="D31" s="99" t="n">
        <v>30000</v>
      </c>
      <c r="E31" s="46"/>
      <c r="F31" s="46" t="s">
        <v>268</v>
      </c>
      <c r="G31" s="46"/>
      <c r="H31" s="46"/>
      <c r="I31" s="46"/>
      <c r="J31" s="46"/>
      <c r="K31" s="46"/>
      <c r="L31" s="46"/>
    </row>
    <row r="32" customFormat="false" ht="21" hidden="false" customHeight="true" outlineLevel="0" collapsed="false">
      <c r="A32" s="46"/>
      <c r="B32" s="46"/>
      <c r="C32" s="46" t="s">
        <v>272</v>
      </c>
      <c r="D32" s="99" t="n">
        <v>25000</v>
      </c>
      <c r="E32" s="46"/>
      <c r="F32" s="46" t="s">
        <v>268</v>
      </c>
      <c r="G32" s="46"/>
      <c r="H32" s="46"/>
      <c r="I32" s="46"/>
      <c r="J32" s="46"/>
      <c r="K32" s="46"/>
      <c r="L32" s="46"/>
    </row>
    <row r="33" customFormat="false" ht="21" hidden="false" customHeight="true" outlineLevel="0" collapsed="false">
      <c r="A33" s="46"/>
      <c r="B33" s="46"/>
      <c r="C33" s="46" t="s">
        <v>273</v>
      </c>
      <c r="D33" s="99" t="n">
        <v>20000</v>
      </c>
      <c r="E33" s="46"/>
      <c r="F33" s="46" t="s">
        <v>268</v>
      </c>
      <c r="G33" s="46"/>
      <c r="H33" s="46"/>
      <c r="I33" s="46"/>
      <c r="J33" s="46"/>
      <c r="K33" s="46"/>
      <c r="L33" s="46"/>
    </row>
    <row r="34" customFormat="false" ht="21" hidden="false" customHeight="true" outlineLevel="0" collapsed="false">
      <c r="A34" s="46"/>
      <c r="B34" s="46"/>
      <c r="C34" s="46" t="s">
        <v>274</v>
      </c>
      <c r="D34" s="99" t="n">
        <v>30000</v>
      </c>
      <c r="E34" s="46"/>
      <c r="F34" s="46" t="s">
        <v>268</v>
      </c>
      <c r="G34" s="46"/>
      <c r="H34" s="46"/>
      <c r="I34" s="46"/>
      <c r="J34" s="46"/>
      <c r="K34" s="46"/>
      <c r="L34" s="46"/>
    </row>
    <row r="35" customFormat="false" ht="21" hidden="false" customHeight="true" outlineLevel="0" collapsed="false">
      <c r="A35" s="46"/>
      <c r="B35" s="46"/>
      <c r="C35" s="46" t="s">
        <v>275</v>
      </c>
      <c r="D35" s="99" t="n">
        <v>20000</v>
      </c>
      <c r="E35" s="46"/>
      <c r="F35" s="46" t="s">
        <v>268</v>
      </c>
      <c r="G35" s="46"/>
      <c r="H35" s="46"/>
      <c r="I35" s="46"/>
      <c r="J35" s="46"/>
      <c r="K35" s="46"/>
      <c r="L35" s="46"/>
    </row>
    <row r="36" customFormat="false" ht="21" hidden="false" customHeight="true" outlineLevel="0" collapsed="false">
      <c r="A36" s="46"/>
      <c r="B36" s="46"/>
      <c r="C36" s="46" t="s">
        <v>276</v>
      </c>
      <c r="D36" s="99" t="n">
        <v>40000</v>
      </c>
      <c r="E36" s="46"/>
      <c r="F36" s="46" t="s">
        <v>268</v>
      </c>
      <c r="G36" s="46"/>
      <c r="H36" s="46"/>
      <c r="I36" s="46"/>
      <c r="J36" s="46"/>
      <c r="K36" s="46"/>
      <c r="L36" s="46"/>
    </row>
    <row r="37" customFormat="false" ht="21" hidden="false" customHeight="true" outlineLevel="0" collapsed="false">
      <c r="A37" s="46"/>
      <c r="B37" s="46"/>
      <c r="C37" s="46"/>
      <c r="D37" s="46"/>
      <c r="E37" s="46"/>
      <c r="F37" s="46"/>
      <c r="G37" s="46"/>
      <c r="H37" s="46"/>
      <c r="I37" s="46"/>
      <c r="J37" s="46"/>
      <c r="K37" s="46"/>
      <c r="L37" s="46"/>
    </row>
    <row r="38" customFormat="false" ht="21" hidden="false" customHeight="true" outlineLevel="0" collapsed="false">
      <c r="A38" s="46"/>
      <c r="B38" s="46"/>
      <c r="C38" s="46"/>
      <c r="D38" s="46"/>
      <c r="E38" s="46"/>
      <c r="F38" s="46"/>
      <c r="G38" s="46"/>
      <c r="H38" s="46"/>
      <c r="I38" s="46"/>
      <c r="J38" s="46"/>
      <c r="K38" s="46"/>
      <c r="L38" s="46"/>
    </row>
    <row r="39" customFormat="false" ht="21" hidden="false" customHeight="true" outlineLevel="0" collapsed="false">
      <c r="A39" s="46"/>
      <c r="B39" s="46"/>
      <c r="C39" s="104" t="s">
        <v>277</v>
      </c>
      <c r="D39" s="104"/>
      <c r="E39" s="104"/>
      <c r="F39" s="104"/>
      <c r="G39" s="104"/>
      <c r="H39" s="104"/>
      <c r="I39" s="46"/>
      <c r="J39" s="46"/>
      <c r="K39" s="46"/>
      <c r="L39" s="46"/>
    </row>
    <row r="40" customFormat="false" ht="21" hidden="false" customHeight="true" outlineLevel="0" collapsed="false">
      <c r="A40" s="46"/>
      <c r="B40" s="46"/>
      <c r="C40" s="46" t="n">
        <v>1</v>
      </c>
      <c r="D40" s="46" t="s">
        <v>207</v>
      </c>
      <c r="E40" s="46"/>
      <c r="F40" s="46"/>
      <c r="G40" s="46" t="s">
        <v>278</v>
      </c>
      <c r="H40" s="46"/>
      <c r="I40" s="46"/>
      <c r="J40" s="46"/>
      <c r="K40" s="46"/>
      <c r="L40" s="46"/>
    </row>
    <row r="41" customFormat="false" ht="21" hidden="false" customHeight="true" outlineLevel="0" collapsed="false">
      <c r="A41" s="46"/>
      <c r="B41" s="46"/>
      <c r="C41" s="46" t="n">
        <v>2</v>
      </c>
      <c r="D41" s="46" t="s">
        <v>209</v>
      </c>
      <c r="E41" s="46"/>
      <c r="F41" s="46"/>
      <c r="G41" s="46" t="s">
        <v>279</v>
      </c>
      <c r="H41" s="46"/>
      <c r="I41" s="46"/>
      <c r="J41" s="46"/>
      <c r="K41" s="46"/>
      <c r="L41" s="46"/>
    </row>
    <row r="42" customFormat="false" ht="21" hidden="false" customHeight="true" outlineLevel="0" collapsed="false">
      <c r="A42" s="46"/>
      <c r="B42" s="46"/>
      <c r="C42" s="46" t="n">
        <v>3</v>
      </c>
      <c r="D42" s="46" t="s">
        <v>210</v>
      </c>
      <c r="E42" s="46"/>
      <c r="F42" s="46"/>
      <c r="G42" s="46" t="s">
        <v>280</v>
      </c>
      <c r="H42" s="46"/>
      <c r="I42" s="46"/>
      <c r="J42" s="46"/>
      <c r="K42" s="46"/>
      <c r="L42" s="46"/>
    </row>
    <row r="43" customFormat="false" ht="21" hidden="false" customHeight="true" outlineLevel="0" collapsed="false">
      <c r="A43" s="46"/>
      <c r="B43" s="46"/>
      <c r="C43" s="46" t="n">
        <v>4</v>
      </c>
      <c r="D43" s="46" t="s">
        <v>212</v>
      </c>
      <c r="E43" s="46"/>
      <c r="F43" s="46"/>
      <c r="G43" s="46" t="s">
        <v>281</v>
      </c>
      <c r="H43" s="46"/>
      <c r="I43" s="46"/>
      <c r="J43" s="46"/>
      <c r="K43" s="46"/>
      <c r="L43" s="46"/>
    </row>
    <row r="44" customFormat="false" ht="21" hidden="false" customHeight="true" outlineLevel="0" collapsed="false">
      <c r="A44" s="46"/>
      <c r="B44" s="46"/>
      <c r="C44" s="46" t="n">
        <v>5</v>
      </c>
      <c r="D44" s="46" t="s">
        <v>214</v>
      </c>
      <c r="E44" s="46"/>
      <c r="F44" s="46"/>
      <c r="G44" s="46" t="s">
        <v>282</v>
      </c>
      <c r="H44" s="46"/>
      <c r="I44" s="46"/>
      <c r="J44" s="46"/>
      <c r="K44" s="46"/>
      <c r="L44" s="46"/>
    </row>
    <row r="45" customFormat="false" ht="21" hidden="false" customHeight="true" outlineLevel="0" collapsed="false">
      <c r="A45" s="46"/>
      <c r="B45" s="46"/>
      <c r="C45" s="46" t="n">
        <v>6</v>
      </c>
      <c r="D45" s="46" t="s">
        <v>216</v>
      </c>
      <c r="E45" s="46"/>
      <c r="F45" s="46"/>
      <c r="G45" s="46" t="s">
        <v>283</v>
      </c>
      <c r="H45" s="46"/>
      <c r="I45" s="46"/>
      <c r="J45" s="46"/>
      <c r="K45" s="46"/>
      <c r="L45" s="46"/>
    </row>
    <row r="46" customFormat="false" ht="21" hidden="false" customHeight="true" outlineLevel="0" collapsed="false">
      <c r="A46" s="46"/>
      <c r="B46" s="46"/>
      <c r="C46" s="46" t="n">
        <v>7</v>
      </c>
      <c r="D46" s="46" t="s">
        <v>218</v>
      </c>
      <c r="E46" s="46"/>
      <c r="F46" s="46"/>
      <c r="G46" s="46" t="s">
        <v>284</v>
      </c>
      <c r="H46" s="46"/>
      <c r="I46" s="46"/>
      <c r="J46" s="46"/>
      <c r="K46" s="46"/>
      <c r="L46" s="46"/>
    </row>
    <row r="47" customFormat="false" ht="21" hidden="false" customHeight="true" outlineLevel="0" collapsed="false">
      <c r="A47" s="46"/>
      <c r="B47" s="46"/>
      <c r="C47" s="46" t="n">
        <v>8</v>
      </c>
      <c r="D47" s="46" t="s">
        <v>220</v>
      </c>
      <c r="E47" s="46"/>
      <c r="F47" s="46"/>
      <c r="G47" s="46" t="s">
        <v>285</v>
      </c>
      <c r="H47" s="46"/>
      <c r="I47" s="46"/>
      <c r="J47" s="46"/>
      <c r="K47" s="46"/>
      <c r="L47" s="46"/>
    </row>
    <row r="48" customFormat="false" ht="21" hidden="false" customHeight="true" outlineLevel="0" collapsed="false">
      <c r="A48" s="46"/>
      <c r="B48" s="46"/>
      <c r="C48" s="46" t="n">
        <v>9</v>
      </c>
      <c r="D48" s="46" t="s">
        <v>221</v>
      </c>
      <c r="E48" s="46"/>
      <c r="F48" s="46"/>
      <c r="G48" s="46" t="s">
        <v>286</v>
      </c>
      <c r="H48" s="46"/>
      <c r="I48" s="46"/>
      <c r="J48" s="46"/>
      <c r="K48" s="46"/>
      <c r="L48" s="46"/>
    </row>
    <row r="49" customFormat="false" ht="21" hidden="false" customHeight="true" outlineLevel="0" collapsed="false">
      <c r="A49" s="46"/>
      <c r="B49" s="46"/>
      <c r="C49" s="46" t="n">
        <v>10</v>
      </c>
      <c r="D49" s="46" t="s">
        <v>222</v>
      </c>
      <c r="E49" s="46"/>
      <c r="F49" s="46"/>
      <c r="G49" s="46" t="s">
        <v>287</v>
      </c>
      <c r="H49" s="46"/>
      <c r="I49" s="46"/>
      <c r="J49" s="46"/>
      <c r="K49" s="46"/>
      <c r="L49" s="46"/>
    </row>
    <row r="50" customFormat="false" ht="21" hidden="false" customHeight="true" outlineLevel="0" collapsed="false">
      <c r="A50" s="46"/>
      <c r="B50" s="46"/>
      <c r="C50" s="46" t="n">
        <v>11</v>
      </c>
      <c r="D50" s="46" t="s">
        <v>223</v>
      </c>
      <c r="E50" s="46"/>
      <c r="F50" s="46"/>
      <c r="G50" s="46" t="s">
        <v>288</v>
      </c>
      <c r="H50" s="46"/>
      <c r="I50" s="46"/>
      <c r="J50" s="46"/>
      <c r="K50" s="46"/>
      <c r="L50" s="46"/>
    </row>
    <row r="51" customFormat="false" ht="21" hidden="false" customHeight="true" outlineLevel="0" collapsed="false">
      <c r="A51" s="46"/>
      <c r="B51" s="46"/>
      <c r="C51" s="46"/>
      <c r="D51" s="46"/>
      <c r="E51" s="46"/>
      <c r="F51" s="46"/>
      <c r="G51" s="46"/>
      <c r="H51" s="46"/>
      <c r="I51" s="46"/>
      <c r="J51" s="46"/>
      <c r="K51" s="46"/>
      <c r="L51" s="46"/>
    </row>
    <row r="52" customFormat="false" ht="21" hidden="false" customHeight="true" outlineLevel="0" collapsed="false">
      <c r="A52" s="46"/>
      <c r="B52" s="46"/>
      <c r="C52" s="46"/>
      <c r="D52" s="46"/>
      <c r="E52" s="46"/>
      <c r="F52" s="46"/>
      <c r="G52" s="46"/>
      <c r="H52" s="46"/>
      <c r="I52" s="46"/>
      <c r="J52" s="46"/>
      <c r="K52" s="46"/>
      <c r="L52" s="46"/>
    </row>
    <row r="53" customFormat="false" ht="21" hidden="false" customHeight="true" outlineLevel="0" collapsed="false">
      <c r="A53" s="46"/>
      <c r="B53" s="46"/>
      <c r="C53" s="46"/>
      <c r="D53" s="46"/>
      <c r="E53" s="46"/>
      <c r="F53" s="46"/>
      <c r="G53" s="46"/>
      <c r="H53" s="46"/>
      <c r="I53" s="46"/>
      <c r="J53" s="46"/>
      <c r="K53" s="46"/>
      <c r="L53" s="46"/>
    </row>
    <row r="54" customFormat="false" ht="21" hidden="false" customHeight="true" outlineLevel="0" collapsed="false">
      <c r="A54" s="46"/>
      <c r="B54" s="46"/>
      <c r="C54" s="89" t="s">
        <v>289</v>
      </c>
      <c r="D54" s="105" t="n">
        <f aca="false">CHOOSE($C$5,D55,D56,D57,D58,D59,D60,D61,D62,D63,D64,D65)</f>
        <v>25000</v>
      </c>
      <c r="E54" s="46"/>
      <c r="F54" s="46"/>
      <c r="G54" s="46"/>
      <c r="H54" s="46"/>
      <c r="I54" s="46"/>
      <c r="J54" s="46"/>
      <c r="K54" s="46"/>
      <c r="L54" s="46"/>
    </row>
    <row r="55" customFormat="false" ht="21" hidden="false" customHeight="true" outlineLevel="0" collapsed="false">
      <c r="A55" s="46"/>
      <c r="B55" s="46"/>
      <c r="C55" s="46" t="s">
        <v>207</v>
      </c>
      <c r="D55" s="106" t="n">
        <v>25000</v>
      </c>
      <c r="E55" s="46"/>
      <c r="F55" s="46"/>
      <c r="G55" s="46"/>
      <c r="H55" s="46"/>
      <c r="I55" s="46"/>
      <c r="J55" s="46"/>
      <c r="K55" s="46"/>
      <c r="L55" s="46"/>
    </row>
    <row r="56" customFormat="false" ht="21" hidden="false" customHeight="true" outlineLevel="0" collapsed="false">
      <c r="A56" s="46"/>
      <c r="B56" s="46"/>
      <c r="C56" s="46" t="s">
        <v>209</v>
      </c>
      <c r="D56" s="106" t="n">
        <v>25000</v>
      </c>
      <c r="E56" s="46"/>
      <c r="F56" s="46"/>
      <c r="G56" s="46"/>
      <c r="H56" s="46"/>
      <c r="I56" s="46"/>
      <c r="J56" s="46"/>
      <c r="K56" s="46"/>
      <c r="L56" s="46"/>
    </row>
    <row r="57" customFormat="false" ht="21" hidden="false" customHeight="true" outlineLevel="0" collapsed="false">
      <c r="A57" s="46"/>
      <c r="B57" s="46"/>
      <c r="C57" s="46" t="s">
        <v>210</v>
      </c>
      <c r="D57" s="106" t="n">
        <v>25000</v>
      </c>
      <c r="E57" s="46"/>
      <c r="F57" s="46"/>
      <c r="G57" s="46"/>
      <c r="H57" s="46"/>
      <c r="I57" s="46"/>
      <c r="J57" s="46"/>
      <c r="K57" s="46"/>
      <c r="L57" s="46"/>
    </row>
    <row r="58" customFormat="false" ht="21" hidden="false" customHeight="true" outlineLevel="0" collapsed="false">
      <c r="A58" s="46"/>
      <c r="B58" s="46"/>
      <c r="C58" s="46" t="s">
        <v>212</v>
      </c>
      <c r="D58" s="106" t="n">
        <v>28750</v>
      </c>
      <c r="E58" s="46"/>
      <c r="F58" s="46"/>
      <c r="G58" s="46"/>
      <c r="H58" s="46"/>
      <c r="I58" s="46"/>
      <c r="J58" s="46"/>
      <c r="K58" s="46"/>
      <c r="L58" s="46"/>
    </row>
    <row r="59" customFormat="false" ht="21" hidden="false" customHeight="true" outlineLevel="0" collapsed="false">
      <c r="A59" s="46"/>
      <c r="B59" s="46"/>
      <c r="C59" s="46" t="s">
        <v>214</v>
      </c>
      <c r="D59" s="106" t="n">
        <v>32500</v>
      </c>
      <c r="E59" s="46"/>
      <c r="F59" s="46"/>
      <c r="G59" s="46"/>
      <c r="H59" s="46"/>
      <c r="I59" s="46"/>
      <c r="J59" s="46"/>
      <c r="K59" s="46"/>
      <c r="L59" s="46"/>
    </row>
    <row r="60" customFormat="false" ht="21" hidden="false" customHeight="true" outlineLevel="0" collapsed="false">
      <c r="A60" s="46"/>
      <c r="B60" s="46"/>
      <c r="C60" s="46" t="s">
        <v>216</v>
      </c>
      <c r="D60" s="106" t="n">
        <v>28750</v>
      </c>
      <c r="E60" s="46"/>
      <c r="F60" s="46"/>
      <c r="G60" s="46"/>
      <c r="H60" s="46"/>
      <c r="I60" s="46"/>
      <c r="J60" s="46"/>
      <c r="K60" s="46"/>
      <c r="L60" s="46"/>
    </row>
    <row r="61" customFormat="false" ht="21" hidden="false" customHeight="true" outlineLevel="0" collapsed="false">
      <c r="A61" s="46"/>
      <c r="B61" s="46"/>
      <c r="C61" s="46" t="s">
        <v>218</v>
      </c>
      <c r="D61" s="106" t="n">
        <v>32500</v>
      </c>
      <c r="E61" s="46"/>
      <c r="F61" s="46"/>
      <c r="G61" s="46"/>
      <c r="H61" s="46"/>
      <c r="I61" s="46"/>
      <c r="J61" s="46"/>
      <c r="K61" s="46"/>
      <c r="L61" s="46"/>
    </row>
    <row r="62" customFormat="false" ht="21" hidden="false" customHeight="true" outlineLevel="0" collapsed="false">
      <c r="A62" s="46"/>
      <c r="B62" s="46"/>
      <c r="C62" s="46" t="s">
        <v>220</v>
      </c>
      <c r="D62" s="106" t="n">
        <v>20000</v>
      </c>
      <c r="E62" s="46"/>
      <c r="F62" s="46"/>
      <c r="G62" s="46"/>
      <c r="H62" s="46"/>
      <c r="I62" s="46"/>
      <c r="J62" s="46"/>
      <c r="K62" s="46"/>
      <c r="L62" s="46"/>
    </row>
    <row r="63" customFormat="false" ht="21" hidden="false" customHeight="true" outlineLevel="0" collapsed="false">
      <c r="A63" s="46"/>
      <c r="B63" s="46"/>
      <c r="C63" s="46" t="s">
        <v>221</v>
      </c>
      <c r="D63" s="106" t="n">
        <v>25000</v>
      </c>
      <c r="E63" s="46"/>
      <c r="F63" s="46"/>
      <c r="G63" s="46"/>
      <c r="H63" s="46"/>
      <c r="I63" s="46"/>
      <c r="J63" s="46"/>
      <c r="K63" s="46"/>
      <c r="L63" s="46"/>
    </row>
    <row r="64" customFormat="false" ht="21" hidden="false" customHeight="true" outlineLevel="0" collapsed="false">
      <c r="A64" s="46"/>
      <c r="B64" s="46"/>
      <c r="C64" s="46" t="s">
        <v>222</v>
      </c>
      <c r="D64" s="106" t="n">
        <v>20000</v>
      </c>
      <c r="E64" s="46"/>
      <c r="F64" s="46"/>
      <c r="G64" s="46"/>
      <c r="H64" s="46"/>
      <c r="I64" s="46"/>
      <c r="J64" s="46"/>
      <c r="K64" s="46"/>
      <c r="L64" s="46"/>
    </row>
    <row r="65" customFormat="false" ht="21" hidden="false" customHeight="true" outlineLevel="0" collapsed="false">
      <c r="A65" s="46"/>
      <c r="B65" s="46"/>
      <c r="C65" s="46" t="s">
        <v>223</v>
      </c>
      <c r="D65" s="106" t="n">
        <v>25000</v>
      </c>
      <c r="E65" s="46"/>
      <c r="F65" s="46"/>
      <c r="G65" s="46"/>
      <c r="H65" s="46"/>
      <c r="I65" s="46"/>
      <c r="J65" s="46"/>
      <c r="K65" s="46"/>
      <c r="L65" s="46"/>
    </row>
    <row r="66" customFormat="false" ht="21" hidden="false" customHeight="true" outlineLevel="0" collapsed="false">
      <c r="A66" s="46"/>
      <c r="B66" s="46"/>
      <c r="C66" s="46"/>
      <c r="D66" s="46"/>
      <c r="E66" s="46"/>
      <c r="F66" s="46"/>
      <c r="G66" s="46"/>
      <c r="H66" s="46"/>
      <c r="I66" s="46"/>
      <c r="J66" s="46"/>
      <c r="K66" s="46"/>
      <c r="L66" s="46"/>
    </row>
    <row r="67" customFormat="false" ht="21" hidden="false" customHeight="true" outlineLevel="0" collapsed="false">
      <c r="A67" s="46"/>
      <c r="B67" s="46"/>
      <c r="C67" s="89" t="s">
        <v>290</v>
      </c>
      <c r="D67" s="105" t="n">
        <f aca="false">CHOOSE($C$5,D68,D69,D70,D71,D72,D73,D74,D75,D76,D77,D78)</f>
        <v>3000</v>
      </c>
      <c r="E67" s="46"/>
      <c r="F67" s="46"/>
      <c r="G67" s="46"/>
      <c r="H67" s="46"/>
      <c r="I67" s="46"/>
      <c r="J67" s="46"/>
      <c r="K67" s="46"/>
      <c r="L67" s="46"/>
    </row>
    <row r="68" customFormat="false" ht="21" hidden="false" customHeight="true" outlineLevel="0" collapsed="false">
      <c r="A68" s="46"/>
      <c r="B68" s="46"/>
      <c r="C68" s="46" t="s">
        <v>207</v>
      </c>
      <c r="D68" s="106" t="n">
        <v>3000</v>
      </c>
      <c r="E68" s="46"/>
      <c r="F68" s="46"/>
      <c r="G68" s="46"/>
      <c r="H68" s="46"/>
      <c r="I68" s="46"/>
      <c r="J68" s="46"/>
      <c r="K68" s="46"/>
      <c r="L68" s="46"/>
    </row>
    <row r="69" customFormat="false" ht="21" hidden="false" customHeight="true" outlineLevel="0" collapsed="false">
      <c r="A69" s="46"/>
      <c r="B69" s="46"/>
      <c r="C69" s="46" t="s">
        <v>209</v>
      </c>
      <c r="D69" s="106" t="n">
        <v>3000</v>
      </c>
      <c r="E69" s="46"/>
      <c r="F69" s="46"/>
      <c r="G69" s="46"/>
      <c r="H69" s="46"/>
      <c r="I69" s="46"/>
      <c r="J69" s="46"/>
      <c r="K69" s="46"/>
      <c r="L69" s="46"/>
    </row>
    <row r="70" customFormat="false" ht="21" hidden="false" customHeight="true" outlineLevel="0" collapsed="false">
      <c r="A70" s="46"/>
      <c r="B70" s="46"/>
      <c r="C70" s="46" t="s">
        <v>210</v>
      </c>
      <c r="D70" s="106" t="n">
        <v>3000</v>
      </c>
      <c r="E70" s="46"/>
      <c r="F70" s="46"/>
      <c r="G70" s="46"/>
      <c r="H70" s="46"/>
      <c r="I70" s="46"/>
      <c r="J70" s="46"/>
      <c r="K70" s="46"/>
      <c r="L70" s="46"/>
    </row>
    <row r="71" customFormat="false" ht="21" hidden="false" customHeight="true" outlineLevel="0" collapsed="false">
      <c r="A71" s="46"/>
      <c r="B71" s="46"/>
      <c r="C71" s="46" t="s">
        <v>212</v>
      </c>
      <c r="D71" s="106" t="n">
        <v>3450</v>
      </c>
      <c r="E71" s="46"/>
      <c r="F71" s="46"/>
      <c r="G71" s="46"/>
      <c r="H71" s="46"/>
      <c r="I71" s="46"/>
      <c r="J71" s="46"/>
      <c r="K71" s="46"/>
      <c r="L71" s="46"/>
    </row>
    <row r="72" customFormat="false" ht="21" hidden="false" customHeight="true" outlineLevel="0" collapsed="false">
      <c r="A72" s="46"/>
      <c r="B72" s="46"/>
      <c r="C72" s="46" t="s">
        <v>214</v>
      </c>
      <c r="D72" s="106" t="n">
        <v>3900</v>
      </c>
      <c r="E72" s="46"/>
      <c r="F72" s="46"/>
      <c r="G72" s="46"/>
      <c r="H72" s="46"/>
      <c r="I72" s="46"/>
      <c r="J72" s="46"/>
      <c r="K72" s="46"/>
      <c r="L72" s="46"/>
    </row>
    <row r="73" customFormat="false" ht="21" hidden="false" customHeight="true" outlineLevel="0" collapsed="false">
      <c r="A73" s="46"/>
      <c r="B73" s="46"/>
      <c r="C73" s="46" t="s">
        <v>216</v>
      </c>
      <c r="D73" s="106" t="n">
        <v>3450</v>
      </c>
      <c r="E73" s="46"/>
      <c r="F73" s="46"/>
      <c r="G73" s="46"/>
      <c r="H73" s="46"/>
      <c r="I73" s="46"/>
      <c r="J73" s="46"/>
      <c r="K73" s="46"/>
      <c r="L73" s="46"/>
    </row>
    <row r="74" customFormat="false" ht="21" hidden="false" customHeight="true" outlineLevel="0" collapsed="false">
      <c r="A74" s="46"/>
      <c r="B74" s="46"/>
      <c r="C74" s="46" t="s">
        <v>218</v>
      </c>
      <c r="D74" s="106" t="n">
        <v>3900</v>
      </c>
      <c r="E74" s="46"/>
      <c r="F74" s="46"/>
      <c r="G74" s="46"/>
      <c r="H74" s="46"/>
      <c r="I74" s="46"/>
      <c r="J74" s="46"/>
      <c r="K74" s="46"/>
      <c r="L74" s="46"/>
    </row>
    <row r="75" customFormat="false" ht="21" hidden="false" customHeight="true" outlineLevel="0" collapsed="false">
      <c r="A75" s="46"/>
      <c r="B75" s="46"/>
      <c r="C75" s="46" t="s">
        <v>220</v>
      </c>
      <c r="D75" s="106" t="n">
        <v>2500</v>
      </c>
      <c r="E75" s="46"/>
      <c r="F75" s="46"/>
      <c r="G75" s="46"/>
      <c r="H75" s="46"/>
      <c r="I75" s="46"/>
      <c r="J75" s="46"/>
      <c r="K75" s="46"/>
      <c r="L75" s="46"/>
    </row>
    <row r="76" customFormat="false" ht="21" hidden="false" customHeight="true" outlineLevel="0" collapsed="false">
      <c r="A76" s="46"/>
      <c r="B76" s="46"/>
      <c r="C76" s="46" t="s">
        <v>221</v>
      </c>
      <c r="D76" s="106" t="n">
        <v>3000</v>
      </c>
      <c r="E76" s="46"/>
      <c r="F76" s="46"/>
      <c r="G76" s="46"/>
      <c r="H76" s="46"/>
      <c r="I76" s="46"/>
      <c r="J76" s="46"/>
      <c r="K76" s="46"/>
      <c r="L76" s="46"/>
    </row>
    <row r="77" customFormat="false" ht="21" hidden="false" customHeight="true" outlineLevel="0" collapsed="false">
      <c r="A77" s="46"/>
      <c r="B77" s="46"/>
      <c r="C77" s="46" t="s">
        <v>222</v>
      </c>
      <c r="D77" s="106" t="n">
        <v>2500</v>
      </c>
      <c r="E77" s="46"/>
      <c r="F77" s="46"/>
      <c r="G77" s="46"/>
      <c r="H77" s="46"/>
      <c r="I77" s="46"/>
      <c r="J77" s="46"/>
      <c r="K77" s="46"/>
      <c r="L77" s="46"/>
    </row>
    <row r="78" customFormat="false" ht="21" hidden="false" customHeight="true" outlineLevel="0" collapsed="false">
      <c r="A78" s="46"/>
      <c r="B78" s="46"/>
      <c r="C78" s="46" t="s">
        <v>223</v>
      </c>
      <c r="D78" s="106" t="n">
        <v>3000</v>
      </c>
      <c r="E78" s="46"/>
      <c r="F78" s="46"/>
      <c r="G78" s="46"/>
      <c r="H78" s="46"/>
      <c r="I78" s="46"/>
      <c r="J78" s="46"/>
      <c r="K78" s="46"/>
      <c r="L78" s="46"/>
    </row>
    <row r="79" customFormat="false" ht="21" hidden="false" customHeight="true" outlineLevel="0" collapsed="false">
      <c r="A79" s="46"/>
      <c r="B79" s="46"/>
      <c r="C79" s="46"/>
      <c r="D79" s="46"/>
      <c r="E79" s="46"/>
      <c r="F79" s="46"/>
      <c r="G79" s="46"/>
      <c r="H79" s="46"/>
      <c r="I79" s="46"/>
      <c r="J79" s="46"/>
      <c r="K79" s="46"/>
      <c r="L79" s="46"/>
    </row>
    <row r="80" customFormat="false" ht="21" hidden="false" customHeight="true" outlineLevel="0" collapsed="false">
      <c r="A80" s="46"/>
      <c r="B80" s="46"/>
      <c r="C80" s="89" t="s">
        <v>291</v>
      </c>
      <c r="D80" s="105" t="n">
        <f aca="false">CHOOSE($C$5,D81,D82,D83,D84,D85,D86,D87,D88,D89,D90,D91)</f>
        <v>1500</v>
      </c>
      <c r="E80" s="46"/>
      <c r="F80" s="46"/>
      <c r="G80" s="46"/>
      <c r="H80" s="46"/>
      <c r="I80" s="46"/>
      <c r="J80" s="46"/>
      <c r="K80" s="46"/>
      <c r="L80" s="46"/>
    </row>
    <row r="81" customFormat="false" ht="21" hidden="false" customHeight="true" outlineLevel="0" collapsed="false">
      <c r="A81" s="46"/>
      <c r="B81" s="46"/>
      <c r="C81" s="46" t="s">
        <v>207</v>
      </c>
      <c r="D81" s="106" t="n">
        <v>1500</v>
      </c>
      <c r="E81" s="46"/>
      <c r="F81" s="46"/>
      <c r="G81" s="46"/>
      <c r="H81" s="46"/>
      <c r="I81" s="46"/>
      <c r="J81" s="46"/>
      <c r="K81" s="46"/>
      <c r="L81" s="46"/>
    </row>
    <row r="82" customFormat="false" ht="21" hidden="false" customHeight="true" outlineLevel="0" collapsed="false">
      <c r="A82" s="46"/>
      <c r="B82" s="46"/>
      <c r="C82" s="46" t="s">
        <v>209</v>
      </c>
      <c r="D82" s="106" t="n">
        <v>1500</v>
      </c>
      <c r="E82" s="46"/>
      <c r="F82" s="46"/>
      <c r="G82" s="46"/>
      <c r="H82" s="46"/>
      <c r="I82" s="46"/>
      <c r="J82" s="46"/>
      <c r="K82" s="46"/>
      <c r="L82" s="46"/>
    </row>
    <row r="83" customFormat="false" ht="21" hidden="false" customHeight="true" outlineLevel="0" collapsed="false">
      <c r="A83" s="46"/>
      <c r="B83" s="46"/>
      <c r="C83" s="46" t="s">
        <v>210</v>
      </c>
      <c r="D83" s="106" t="n">
        <v>1500</v>
      </c>
      <c r="E83" s="46"/>
      <c r="F83" s="46"/>
      <c r="G83" s="46"/>
      <c r="H83" s="46"/>
      <c r="I83" s="46"/>
      <c r="J83" s="46"/>
      <c r="K83" s="46"/>
      <c r="L83" s="46"/>
    </row>
    <row r="84" customFormat="false" ht="21" hidden="false" customHeight="true" outlineLevel="0" collapsed="false">
      <c r="A84" s="46"/>
      <c r="B84" s="46"/>
      <c r="C84" s="46" t="s">
        <v>212</v>
      </c>
      <c r="D84" s="106" t="n">
        <v>1725</v>
      </c>
      <c r="E84" s="46"/>
      <c r="F84" s="46"/>
      <c r="G84" s="46"/>
      <c r="H84" s="46"/>
      <c r="I84" s="46"/>
      <c r="J84" s="46"/>
      <c r="K84" s="46"/>
      <c r="L84" s="46"/>
    </row>
    <row r="85" customFormat="false" ht="21" hidden="false" customHeight="true" outlineLevel="0" collapsed="false">
      <c r="A85" s="46"/>
      <c r="B85" s="46"/>
      <c r="C85" s="46" t="s">
        <v>214</v>
      </c>
      <c r="D85" s="106" t="n">
        <v>1950</v>
      </c>
      <c r="E85" s="46"/>
      <c r="F85" s="46"/>
      <c r="G85" s="46"/>
      <c r="H85" s="46"/>
      <c r="I85" s="46"/>
      <c r="J85" s="46"/>
      <c r="K85" s="46"/>
      <c r="L85" s="46"/>
    </row>
    <row r="86" customFormat="false" ht="21" hidden="false" customHeight="true" outlineLevel="0" collapsed="false">
      <c r="A86" s="46"/>
      <c r="B86" s="46"/>
      <c r="C86" s="46" t="s">
        <v>216</v>
      </c>
      <c r="D86" s="106" t="n">
        <v>1725</v>
      </c>
      <c r="E86" s="46"/>
      <c r="F86" s="46"/>
      <c r="G86" s="46"/>
      <c r="H86" s="46"/>
      <c r="I86" s="46"/>
      <c r="J86" s="46"/>
      <c r="K86" s="46"/>
      <c r="L86" s="46"/>
    </row>
    <row r="87" customFormat="false" ht="21" hidden="false" customHeight="true" outlineLevel="0" collapsed="false">
      <c r="A87" s="46"/>
      <c r="B87" s="46"/>
      <c r="C87" s="46" t="s">
        <v>218</v>
      </c>
      <c r="D87" s="106" t="n">
        <v>1950</v>
      </c>
      <c r="E87" s="46"/>
      <c r="F87" s="46"/>
      <c r="G87" s="46"/>
      <c r="H87" s="46"/>
      <c r="I87" s="46"/>
      <c r="J87" s="46"/>
      <c r="K87" s="46"/>
      <c r="L87" s="46"/>
    </row>
    <row r="88" customFormat="false" ht="21" hidden="false" customHeight="true" outlineLevel="0" collapsed="false">
      <c r="A88" s="46"/>
      <c r="B88" s="46"/>
      <c r="C88" s="46" t="s">
        <v>220</v>
      </c>
      <c r="D88" s="106" t="n">
        <v>1200</v>
      </c>
      <c r="E88" s="46"/>
      <c r="F88" s="46"/>
      <c r="G88" s="46"/>
      <c r="H88" s="46"/>
      <c r="I88" s="46"/>
      <c r="J88" s="46"/>
      <c r="K88" s="46"/>
      <c r="L88" s="46"/>
    </row>
    <row r="89" customFormat="false" ht="21" hidden="false" customHeight="true" outlineLevel="0" collapsed="false">
      <c r="A89" s="46"/>
      <c r="B89" s="46"/>
      <c r="C89" s="46" t="s">
        <v>221</v>
      </c>
      <c r="D89" s="106" t="n">
        <v>1500</v>
      </c>
      <c r="E89" s="46"/>
      <c r="F89" s="46"/>
      <c r="G89" s="46"/>
      <c r="H89" s="46"/>
      <c r="I89" s="46"/>
      <c r="J89" s="46"/>
      <c r="K89" s="46"/>
      <c r="L89" s="46"/>
    </row>
    <row r="90" customFormat="false" ht="21" hidden="false" customHeight="true" outlineLevel="0" collapsed="false">
      <c r="A90" s="46"/>
      <c r="B90" s="46"/>
      <c r="C90" s="46" t="s">
        <v>222</v>
      </c>
      <c r="D90" s="106" t="n">
        <v>1200</v>
      </c>
      <c r="E90" s="46"/>
      <c r="F90" s="46"/>
      <c r="G90" s="46"/>
      <c r="H90" s="46"/>
      <c r="I90" s="46"/>
      <c r="J90" s="46"/>
      <c r="K90" s="46"/>
      <c r="L90" s="46"/>
    </row>
    <row r="91" customFormat="false" ht="21" hidden="false" customHeight="true" outlineLevel="0" collapsed="false">
      <c r="A91" s="46"/>
      <c r="B91" s="46"/>
      <c r="C91" s="46" t="s">
        <v>223</v>
      </c>
      <c r="D91" s="106" t="n">
        <v>1500</v>
      </c>
      <c r="E91" s="46"/>
      <c r="F91" s="46"/>
      <c r="G91" s="46"/>
      <c r="H91" s="46"/>
      <c r="I91" s="46"/>
      <c r="J91" s="46"/>
      <c r="K91" s="46"/>
      <c r="L91" s="46"/>
    </row>
    <row r="92" customFormat="false" ht="21" hidden="false" customHeight="true" outlineLevel="0" collapsed="false">
      <c r="A92" s="46"/>
      <c r="B92" s="46"/>
      <c r="C92" s="46"/>
      <c r="D92" s="46"/>
      <c r="E92" s="46"/>
      <c r="F92" s="46"/>
      <c r="G92" s="46"/>
      <c r="H92" s="46"/>
      <c r="I92" s="46"/>
      <c r="J92" s="46"/>
      <c r="K92" s="46"/>
      <c r="L92" s="46"/>
    </row>
    <row r="93" customFormat="false" ht="21" hidden="false" customHeight="true" outlineLevel="0" collapsed="false">
      <c r="A93" s="46"/>
      <c r="B93" s="46"/>
      <c r="C93" s="89" t="s">
        <v>292</v>
      </c>
      <c r="D93" s="107" t="n">
        <f aca="false">CHOOSE($C$5,D94,D95,D96,D97,D98,D99,D100,D101,D102,D103,D104)</f>
        <v>0.05</v>
      </c>
      <c r="E93" s="46"/>
      <c r="F93" s="46"/>
      <c r="G93" s="46"/>
      <c r="H93" s="46"/>
      <c r="I93" s="46"/>
      <c r="J93" s="46"/>
      <c r="K93" s="46"/>
      <c r="L93" s="46"/>
    </row>
    <row r="94" customFormat="false" ht="21" hidden="false" customHeight="true" outlineLevel="0" collapsed="false">
      <c r="A94" s="46"/>
      <c r="B94" s="46"/>
      <c r="C94" s="46" t="s">
        <v>207</v>
      </c>
      <c r="D94" s="108" t="n">
        <v>0.05</v>
      </c>
      <c r="E94" s="46"/>
      <c r="F94" s="46"/>
      <c r="G94" s="46"/>
      <c r="H94" s="46"/>
      <c r="I94" s="46"/>
      <c r="J94" s="46"/>
      <c r="K94" s="46"/>
      <c r="L94" s="46"/>
    </row>
    <row r="95" customFormat="false" ht="21" hidden="false" customHeight="true" outlineLevel="0" collapsed="false">
      <c r="A95" s="46"/>
      <c r="B95" s="46"/>
      <c r="C95" s="46" t="s">
        <v>209</v>
      </c>
      <c r="D95" s="108" t="n">
        <v>0.05</v>
      </c>
      <c r="E95" s="46"/>
      <c r="F95" s="46"/>
      <c r="G95" s="46"/>
      <c r="H95" s="46"/>
      <c r="I95" s="46"/>
      <c r="J95" s="46"/>
      <c r="K95" s="46"/>
      <c r="L95" s="46"/>
    </row>
    <row r="96" customFormat="false" ht="21" hidden="false" customHeight="true" outlineLevel="0" collapsed="false">
      <c r="A96" s="46"/>
      <c r="B96" s="46"/>
      <c r="C96" s="46" t="s">
        <v>210</v>
      </c>
      <c r="D96" s="108" t="n">
        <v>0.05</v>
      </c>
      <c r="E96" s="46"/>
      <c r="F96" s="46"/>
      <c r="G96" s="46"/>
      <c r="H96" s="46"/>
      <c r="I96" s="46"/>
      <c r="J96" s="46"/>
      <c r="K96" s="46"/>
      <c r="L96" s="46"/>
    </row>
    <row r="97" customFormat="false" ht="21" hidden="false" customHeight="true" outlineLevel="0" collapsed="false">
      <c r="A97" s="46"/>
      <c r="B97" s="46"/>
      <c r="C97" s="46" t="s">
        <v>212</v>
      </c>
      <c r="D97" s="108" t="n">
        <v>0.05</v>
      </c>
      <c r="E97" s="46"/>
      <c r="F97" s="46"/>
      <c r="G97" s="46"/>
      <c r="H97" s="46"/>
      <c r="I97" s="46"/>
      <c r="J97" s="46"/>
      <c r="K97" s="46"/>
      <c r="L97" s="46"/>
    </row>
    <row r="98" customFormat="false" ht="21" hidden="false" customHeight="true" outlineLevel="0" collapsed="false">
      <c r="A98" s="46"/>
      <c r="B98" s="46"/>
      <c r="C98" s="46" t="s">
        <v>214</v>
      </c>
      <c r="D98" s="108" t="n">
        <v>0.05</v>
      </c>
      <c r="E98" s="46"/>
      <c r="F98" s="46"/>
      <c r="G98" s="46"/>
      <c r="H98" s="46"/>
      <c r="I98" s="46"/>
      <c r="J98" s="46"/>
      <c r="K98" s="46"/>
      <c r="L98" s="46"/>
    </row>
    <row r="99" customFormat="false" ht="21" hidden="false" customHeight="true" outlineLevel="0" collapsed="false">
      <c r="A99" s="46"/>
      <c r="B99" s="46"/>
      <c r="C99" s="46" t="s">
        <v>216</v>
      </c>
      <c r="D99" s="108" t="n">
        <v>0.05</v>
      </c>
      <c r="E99" s="46"/>
      <c r="F99" s="46"/>
      <c r="G99" s="46"/>
      <c r="H99" s="46"/>
      <c r="I99" s="46"/>
      <c r="J99" s="46"/>
      <c r="K99" s="46"/>
      <c r="L99" s="46"/>
    </row>
    <row r="100" customFormat="false" ht="21" hidden="false" customHeight="true" outlineLevel="0" collapsed="false">
      <c r="A100" s="46"/>
      <c r="B100" s="46"/>
      <c r="C100" s="46" t="s">
        <v>218</v>
      </c>
      <c r="D100" s="108" t="n">
        <v>0.05</v>
      </c>
      <c r="E100" s="46"/>
      <c r="F100" s="46"/>
      <c r="G100" s="46"/>
      <c r="H100" s="46"/>
      <c r="I100" s="46"/>
      <c r="J100" s="46"/>
      <c r="K100" s="46"/>
      <c r="L100" s="46"/>
    </row>
    <row r="101" customFormat="false" ht="15" hidden="false" customHeight="true" outlineLevel="0" collapsed="false">
      <c r="C101" s="45" t="s">
        <v>220</v>
      </c>
      <c r="D101" s="109" t="n">
        <v>0.05</v>
      </c>
    </row>
    <row r="102" customFormat="false" ht="15" hidden="false" customHeight="true" outlineLevel="0" collapsed="false">
      <c r="C102" s="45" t="s">
        <v>221</v>
      </c>
      <c r="D102" s="109" t="n">
        <v>0.05</v>
      </c>
    </row>
    <row r="103" customFormat="false" ht="15" hidden="false" customHeight="true" outlineLevel="0" collapsed="false">
      <c r="C103" s="45" t="s">
        <v>222</v>
      </c>
      <c r="D103" s="109" t="n">
        <v>0.05</v>
      </c>
    </row>
    <row r="104" customFormat="false" ht="15" hidden="false" customHeight="true" outlineLevel="0" collapsed="false">
      <c r="C104" s="45" t="s">
        <v>223</v>
      </c>
      <c r="D104" s="109" t="n">
        <v>0.05</v>
      </c>
    </row>
    <row r="106" customFormat="false" ht="15" hidden="false" customHeight="true" outlineLevel="0" collapsed="false">
      <c r="C106" s="110" t="s">
        <v>293</v>
      </c>
      <c r="D106" s="111" t="n">
        <f aca="false">CHOOSE($C$5,D107,D108,D109,D110,D111,D112,D113,D114,D115,D116,D117)</f>
        <v>0.03</v>
      </c>
    </row>
    <row r="107" customFormat="false" ht="15" hidden="false" customHeight="true" outlineLevel="0" collapsed="false">
      <c r="C107" s="45" t="s">
        <v>207</v>
      </c>
      <c r="D107" s="109" t="n">
        <v>0.03</v>
      </c>
    </row>
    <row r="108" customFormat="false" ht="15" hidden="false" customHeight="true" outlineLevel="0" collapsed="false">
      <c r="C108" s="45" t="s">
        <v>209</v>
      </c>
      <c r="D108" s="109" t="n">
        <v>0.03</v>
      </c>
    </row>
    <row r="109" customFormat="false" ht="15" hidden="false" customHeight="true" outlineLevel="0" collapsed="false">
      <c r="C109" s="45" t="s">
        <v>210</v>
      </c>
      <c r="D109" s="109" t="n">
        <v>0.03</v>
      </c>
    </row>
    <row r="110" customFormat="false" ht="15" hidden="false" customHeight="true" outlineLevel="0" collapsed="false">
      <c r="C110" s="45" t="s">
        <v>212</v>
      </c>
      <c r="D110" s="109" t="n">
        <v>0.03</v>
      </c>
    </row>
    <row r="111" customFormat="false" ht="15" hidden="false" customHeight="true" outlineLevel="0" collapsed="false">
      <c r="C111" s="45" t="s">
        <v>214</v>
      </c>
      <c r="D111" s="109" t="n">
        <v>0.03</v>
      </c>
    </row>
    <row r="112" customFormat="false" ht="15" hidden="false" customHeight="true" outlineLevel="0" collapsed="false">
      <c r="C112" s="45" t="s">
        <v>216</v>
      </c>
      <c r="D112" s="109" t="n">
        <v>0.03</v>
      </c>
    </row>
    <row r="113" customFormat="false" ht="15" hidden="false" customHeight="true" outlineLevel="0" collapsed="false">
      <c r="C113" s="45" t="s">
        <v>218</v>
      </c>
      <c r="D113" s="109" t="n">
        <v>0.03</v>
      </c>
    </row>
    <row r="114" customFormat="false" ht="15" hidden="false" customHeight="true" outlineLevel="0" collapsed="false">
      <c r="C114" s="45" t="s">
        <v>220</v>
      </c>
      <c r="D114" s="109" t="n">
        <v>0.05</v>
      </c>
    </row>
    <row r="115" customFormat="false" ht="15" hidden="false" customHeight="true" outlineLevel="0" collapsed="false">
      <c r="C115" s="45" t="s">
        <v>221</v>
      </c>
      <c r="D115" s="109" t="n">
        <v>0.03</v>
      </c>
    </row>
    <row r="116" customFormat="false" ht="15" hidden="false" customHeight="true" outlineLevel="0" collapsed="false">
      <c r="C116" s="45" t="s">
        <v>222</v>
      </c>
      <c r="D116" s="109" t="n">
        <v>0.05</v>
      </c>
    </row>
    <row r="117" customFormat="false" ht="15" hidden="false" customHeight="true" outlineLevel="0" collapsed="false">
      <c r="C117" s="45" t="s">
        <v>223</v>
      </c>
      <c r="D117" s="109" t="n">
        <v>0.03</v>
      </c>
    </row>
    <row r="119" customFormat="false" ht="15" hidden="false" customHeight="true" outlineLevel="0" collapsed="false">
      <c r="C119" s="110" t="s">
        <v>294</v>
      </c>
      <c r="D119" s="111" t="n">
        <f aca="false">CHOOSE($C$5,D120,D121,D122,D123,D124,D125,D126,D127,D128,D129,D130)</f>
        <v>0.3</v>
      </c>
    </row>
    <row r="120" customFormat="false" ht="15" hidden="false" customHeight="true" outlineLevel="0" collapsed="false">
      <c r="C120" s="45" t="s">
        <v>207</v>
      </c>
      <c r="D120" s="109" t="n">
        <v>0.3</v>
      </c>
    </row>
    <row r="121" customFormat="false" ht="15" hidden="false" customHeight="true" outlineLevel="0" collapsed="false">
      <c r="C121" s="45" t="s">
        <v>209</v>
      </c>
      <c r="D121" s="109" t="n">
        <v>0.3</v>
      </c>
    </row>
    <row r="122" customFormat="false" ht="15" hidden="false" customHeight="true" outlineLevel="0" collapsed="false">
      <c r="C122" s="45" t="s">
        <v>210</v>
      </c>
      <c r="D122" s="109" t="n">
        <v>0.3</v>
      </c>
    </row>
    <row r="123" customFormat="false" ht="15" hidden="false" customHeight="true" outlineLevel="0" collapsed="false">
      <c r="C123" s="45" t="s">
        <v>212</v>
      </c>
      <c r="D123" s="109" t="n">
        <v>0.3</v>
      </c>
    </row>
    <row r="124" customFormat="false" ht="15" hidden="false" customHeight="true" outlineLevel="0" collapsed="false">
      <c r="C124" s="45" t="s">
        <v>214</v>
      </c>
      <c r="D124" s="109" t="n">
        <v>0.3</v>
      </c>
    </row>
    <row r="125" customFormat="false" ht="15" hidden="false" customHeight="true" outlineLevel="0" collapsed="false">
      <c r="C125" s="45" t="s">
        <v>216</v>
      </c>
      <c r="D125" s="109" t="n">
        <v>0.3</v>
      </c>
    </row>
    <row r="126" customFormat="false" ht="15" hidden="false" customHeight="true" outlineLevel="0" collapsed="false">
      <c r="C126" s="45" t="s">
        <v>218</v>
      </c>
      <c r="D126" s="109" t="n">
        <v>0.3</v>
      </c>
    </row>
    <row r="127" customFormat="false" ht="15" hidden="false" customHeight="true" outlineLevel="0" collapsed="false">
      <c r="C127" s="45" t="s">
        <v>220</v>
      </c>
      <c r="D127" s="109" t="n">
        <v>0.5</v>
      </c>
    </row>
    <row r="128" customFormat="false" ht="15" hidden="false" customHeight="true" outlineLevel="0" collapsed="false">
      <c r="C128" s="45" t="s">
        <v>221</v>
      </c>
      <c r="D128" s="109" t="n">
        <v>0.3</v>
      </c>
    </row>
    <row r="129" customFormat="false" ht="15" hidden="false" customHeight="true" outlineLevel="0" collapsed="false">
      <c r="C129" s="45" t="s">
        <v>222</v>
      </c>
      <c r="D129" s="109" t="n">
        <v>0.5</v>
      </c>
    </row>
    <row r="130" customFormat="false" ht="15" hidden="false" customHeight="true" outlineLevel="0" collapsed="false">
      <c r="C130" s="45" t="s">
        <v>223</v>
      </c>
      <c r="D130" s="109" t="n">
        <v>0.3</v>
      </c>
    </row>
    <row r="132" customFormat="false" ht="15" hidden="false" customHeight="true" outlineLevel="0" collapsed="false">
      <c r="C132" s="110" t="s">
        <v>295</v>
      </c>
      <c r="D132" s="111" t="n">
        <f aca="false">CHOOSE($C$5,D133,D134,D135,D136,D137,D138,D139,D140,D141,D142,D143)</f>
        <v>0.25</v>
      </c>
    </row>
    <row r="133" customFormat="false" ht="15" hidden="false" customHeight="true" outlineLevel="0" collapsed="false">
      <c r="C133" s="45" t="s">
        <v>207</v>
      </c>
      <c r="D133" s="109" t="n">
        <v>0.25</v>
      </c>
    </row>
    <row r="134" customFormat="false" ht="15" hidden="false" customHeight="true" outlineLevel="0" collapsed="false">
      <c r="C134" s="45" t="s">
        <v>209</v>
      </c>
      <c r="D134" s="109" t="n">
        <v>0.25</v>
      </c>
    </row>
    <row r="135" customFormat="false" ht="15" hidden="false" customHeight="true" outlineLevel="0" collapsed="false">
      <c r="C135" s="45" t="s">
        <v>210</v>
      </c>
      <c r="D135" s="109" t="n">
        <v>0.25</v>
      </c>
    </row>
    <row r="136" customFormat="false" ht="15" hidden="false" customHeight="true" outlineLevel="0" collapsed="false">
      <c r="C136" s="45" t="s">
        <v>212</v>
      </c>
      <c r="D136" s="109" t="n">
        <v>0.25</v>
      </c>
    </row>
    <row r="137" customFormat="false" ht="15" hidden="false" customHeight="true" outlineLevel="0" collapsed="false">
      <c r="C137" s="45" t="s">
        <v>214</v>
      </c>
      <c r="D137" s="109" t="n">
        <v>0.25</v>
      </c>
    </row>
    <row r="138" customFormat="false" ht="15" hidden="false" customHeight="true" outlineLevel="0" collapsed="false">
      <c r="C138" s="45" t="s">
        <v>216</v>
      </c>
      <c r="D138" s="109" t="n">
        <v>0.25</v>
      </c>
    </row>
    <row r="139" customFormat="false" ht="15" hidden="false" customHeight="true" outlineLevel="0" collapsed="false">
      <c r="C139" s="45" t="s">
        <v>218</v>
      </c>
      <c r="D139" s="109" t="n">
        <v>0.25</v>
      </c>
    </row>
    <row r="140" customFormat="false" ht="15" hidden="false" customHeight="true" outlineLevel="0" collapsed="false">
      <c r="C140" s="45" t="s">
        <v>220</v>
      </c>
      <c r="D140" s="109" t="n">
        <v>0.3</v>
      </c>
    </row>
    <row r="141" customFormat="false" ht="15" hidden="false" customHeight="true" outlineLevel="0" collapsed="false">
      <c r="C141" s="45" t="s">
        <v>221</v>
      </c>
      <c r="D141" s="109" t="n">
        <v>0.25</v>
      </c>
    </row>
    <row r="142" customFormat="false" ht="15" hidden="false" customHeight="true" outlineLevel="0" collapsed="false">
      <c r="C142" s="45" t="s">
        <v>222</v>
      </c>
      <c r="D142" s="109" t="n">
        <v>0.3</v>
      </c>
    </row>
    <row r="143" customFormat="false" ht="15" hidden="false" customHeight="true" outlineLevel="0" collapsed="false">
      <c r="C143" s="45" t="s">
        <v>223</v>
      </c>
      <c r="D143" s="109" t="n">
        <v>0.25</v>
      </c>
    </row>
    <row r="145" customFormat="false" ht="15" hidden="false" customHeight="true" outlineLevel="0" collapsed="false">
      <c r="C145" s="110" t="s">
        <v>296</v>
      </c>
      <c r="D145" s="111" t="n">
        <f aca="false">CHOOSE($C$5,D146,D147,D148,D149,D150,D151,D152,D153,D154,D155,D156)</f>
        <v>0.5</v>
      </c>
    </row>
    <row r="146" customFormat="false" ht="15" hidden="false" customHeight="true" outlineLevel="0" collapsed="false">
      <c r="C146" s="45" t="s">
        <v>207</v>
      </c>
      <c r="D146" s="109" t="n">
        <v>0.5</v>
      </c>
    </row>
    <row r="147" customFormat="false" ht="15" hidden="false" customHeight="true" outlineLevel="0" collapsed="false">
      <c r="C147" s="45" t="s">
        <v>209</v>
      </c>
      <c r="D147" s="109" t="n">
        <v>0.5</v>
      </c>
    </row>
    <row r="148" customFormat="false" ht="15" hidden="false" customHeight="true" outlineLevel="0" collapsed="false">
      <c r="C148" s="45" t="s">
        <v>210</v>
      </c>
      <c r="D148" s="109" t="n">
        <v>0.5</v>
      </c>
    </row>
    <row r="149" customFormat="false" ht="15" hidden="false" customHeight="true" outlineLevel="0" collapsed="false">
      <c r="C149" s="45" t="s">
        <v>212</v>
      </c>
      <c r="D149" s="109" t="n">
        <v>0.5</v>
      </c>
    </row>
    <row r="150" customFormat="false" ht="15" hidden="false" customHeight="true" outlineLevel="0" collapsed="false">
      <c r="C150" s="45" t="s">
        <v>214</v>
      </c>
      <c r="D150" s="109" t="n">
        <v>0.5</v>
      </c>
    </row>
    <row r="151" customFormat="false" ht="15" hidden="false" customHeight="true" outlineLevel="0" collapsed="false">
      <c r="C151" s="45" t="s">
        <v>216</v>
      </c>
      <c r="D151" s="109" t="n">
        <v>0.5</v>
      </c>
    </row>
    <row r="152" customFormat="false" ht="15" hidden="false" customHeight="true" outlineLevel="0" collapsed="false">
      <c r="C152" s="45" t="s">
        <v>218</v>
      </c>
      <c r="D152" s="109" t="n">
        <v>0.5</v>
      </c>
    </row>
    <row r="153" customFormat="false" ht="15" hidden="false" customHeight="true" outlineLevel="0" collapsed="false">
      <c r="C153" s="45" t="s">
        <v>220</v>
      </c>
      <c r="D153" s="109" t="n">
        <v>0.3</v>
      </c>
    </row>
    <row r="154" customFormat="false" ht="15" hidden="false" customHeight="true" outlineLevel="0" collapsed="false">
      <c r="C154" s="45" t="s">
        <v>221</v>
      </c>
      <c r="D154" s="109" t="n">
        <v>0.5</v>
      </c>
    </row>
    <row r="155" customFormat="false" ht="15" hidden="false" customHeight="true" outlineLevel="0" collapsed="false">
      <c r="C155" s="45" t="s">
        <v>222</v>
      </c>
      <c r="D155" s="109" t="n">
        <v>0.3</v>
      </c>
    </row>
    <row r="156" customFormat="false" ht="15" hidden="false" customHeight="true" outlineLevel="0" collapsed="false">
      <c r="C156" s="45" t="s">
        <v>223</v>
      </c>
      <c r="D156" s="109" t="n">
        <v>0.5</v>
      </c>
    </row>
    <row r="158" customFormat="false" ht="15" hidden="false" customHeight="true" outlineLevel="0" collapsed="false">
      <c r="C158" s="110" t="s">
        <v>297</v>
      </c>
      <c r="D158" s="111" t="n">
        <f aca="false">CHOOSE($C$5,D159,D160,D161,D162,D163,D164,D165,D166,D167,D168,D169)</f>
        <v>0.35</v>
      </c>
    </row>
    <row r="159" customFormat="false" ht="15" hidden="false" customHeight="true" outlineLevel="0" collapsed="false">
      <c r="C159" s="45" t="s">
        <v>207</v>
      </c>
      <c r="D159" s="109" t="n">
        <v>0.35</v>
      </c>
    </row>
    <row r="160" customFormat="false" ht="15" hidden="false" customHeight="true" outlineLevel="0" collapsed="false">
      <c r="C160" s="45" t="s">
        <v>209</v>
      </c>
      <c r="D160" s="109" t="n">
        <v>0.35</v>
      </c>
    </row>
    <row r="161" customFormat="false" ht="15" hidden="false" customHeight="true" outlineLevel="0" collapsed="false">
      <c r="C161" s="45" t="s">
        <v>210</v>
      </c>
      <c r="D161" s="109" t="n">
        <v>0.35</v>
      </c>
    </row>
    <row r="162" customFormat="false" ht="15" hidden="false" customHeight="true" outlineLevel="0" collapsed="false">
      <c r="C162" s="45" t="s">
        <v>212</v>
      </c>
      <c r="D162" s="109" t="n">
        <v>0.35</v>
      </c>
    </row>
    <row r="163" customFormat="false" ht="15" hidden="false" customHeight="true" outlineLevel="0" collapsed="false">
      <c r="C163" s="45" t="s">
        <v>214</v>
      </c>
      <c r="D163" s="109" t="n">
        <v>0.35</v>
      </c>
    </row>
    <row r="164" customFormat="false" ht="15" hidden="false" customHeight="true" outlineLevel="0" collapsed="false">
      <c r="C164" s="45" t="s">
        <v>216</v>
      </c>
      <c r="D164" s="109" t="n">
        <v>0.35</v>
      </c>
    </row>
    <row r="165" customFormat="false" ht="15" hidden="false" customHeight="true" outlineLevel="0" collapsed="false">
      <c r="C165" s="45" t="s">
        <v>218</v>
      </c>
      <c r="D165" s="109" t="n">
        <v>0.35</v>
      </c>
    </row>
    <row r="166" customFormat="false" ht="15" hidden="false" customHeight="true" outlineLevel="0" collapsed="false">
      <c r="C166" s="45" t="s">
        <v>220</v>
      </c>
      <c r="D166" s="109" t="n">
        <v>0.45</v>
      </c>
    </row>
    <row r="167" customFormat="false" ht="15" hidden="false" customHeight="true" outlineLevel="0" collapsed="false">
      <c r="C167" s="45" t="s">
        <v>221</v>
      </c>
      <c r="D167" s="109" t="n">
        <v>0.35</v>
      </c>
    </row>
    <row r="168" customFormat="false" ht="15" hidden="false" customHeight="true" outlineLevel="0" collapsed="false">
      <c r="C168" s="45" t="s">
        <v>222</v>
      </c>
      <c r="D168" s="109" t="n">
        <v>0.45</v>
      </c>
    </row>
    <row r="169" customFormat="false" ht="15" hidden="false" customHeight="true" outlineLevel="0" collapsed="false">
      <c r="C169" s="45" t="s">
        <v>223</v>
      </c>
      <c r="D169" s="109" t="n">
        <v>0.35</v>
      </c>
    </row>
    <row r="171" customFormat="false" ht="15" hidden="false" customHeight="true" outlineLevel="0" collapsed="false">
      <c r="C171" s="110" t="s">
        <v>298</v>
      </c>
      <c r="D171" s="111" t="n">
        <f aca="false">CHOOSE($C$5,D172,D173,D174,D175,D176,D177,D178,D179,D180,D181,D182)</f>
        <v>0.15</v>
      </c>
    </row>
    <row r="172" customFormat="false" ht="15" hidden="false" customHeight="true" outlineLevel="0" collapsed="false">
      <c r="C172" s="45" t="s">
        <v>207</v>
      </c>
      <c r="D172" s="109" t="n">
        <v>0.15</v>
      </c>
    </row>
    <row r="173" customFormat="false" ht="15" hidden="false" customHeight="true" outlineLevel="0" collapsed="false">
      <c r="C173" s="45" t="s">
        <v>209</v>
      </c>
      <c r="D173" s="109" t="n">
        <v>0.15</v>
      </c>
    </row>
    <row r="174" customFormat="false" ht="15" hidden="false" customHeight="true" outlineLevel="0" collapsed="false">
      <c r="C174" s="45" t="s">
        <v>210</v>
      </c>
      <c r="D174" s="109" t="n">
        <v>0.15</v>
      </c>
    </row>
    <row r="175" customFormat="false" ht="15" hidden="false" customHeight="true" outlineLevel="0" collapsed="false">
      <c r="C175" s="45" t="s">
        <v>212</v>
      </c>
      <c r="D175" s="109" t="n">
        <v>0.15</v>
      </c>
    </row>
    <row r="176" customFormat="false" ht="15" hidden="false" customHeight="true" outlineLevel="0" collapsed="false">
      <c r="C176" s="45" t="s">
        <v>214</v>
      </c>
      <c r="D176" s="109" t="n">
        <v>0.15</v>
      </c>
    </row>
    <row r="177" customFormat="false" ht="15" hidden="false" customHeight="true" outlineLevel="0" collapsed="false">
      <c r="C177" s="45" t="s">
        <v>216</v>
      </c>
      <c r="D177" s="109" t="n">
        <v>0.15</v>
      </c>
    </row>
    <row r="178" customFormat="false" ht="15" hidden="false" customHeight="true" outlineLevel="0" collapsed="false">
      <c r="C178" s="45" t="s">
        <v>218</v>
      </c>
      <c r="D178" s="109" t="n">
        <v>0.15</v>
      </c>
    </row>
    <row r="179" customFormat="false" ht="15" hidden="false" customHeight="true" outlineLevel="0" collapsed="false">
      <c r="C179" s="45" t="s">
        <v>220</v>
      </c>
      <c r="D179" s="109" t="n">
        <v>0.25</v>
      </c>
    </row>
    <row r="180" customFormat="false" ht="15" hidden="false" customHeight="true" outlineLevel="0" collapsed="false">
      <c r="C180" s="45" t="s">
        <v>221</v>
      </c>
      <c r="D180" s="109" t="n">
        <v>0.15</v>
      </c>
    </row>
    <row r="181" customFormat="false" ht="15" hidden="false" customHeight="true" outlineLevel="0" collapsed="false">
      <c r="C181" s="45" t="s">
        <v>222</v>
      </c>
      <c r="D181" s="109" t="n">
        <v>0.25</v>
      </c>
    </row>
    <row r="182" customFormat="false" ht="15" hidden="false" customHeight="true" outlineLevel="0" collapsed="false">
      <c r="C182" s="45" t="s">
        <v>223</v>
      </c>
      <c r="D182" s="109" t="n">
        <v>0.15</v>
      </c>
    </row>
  </sheetData>
  <dataValidations count="1">
    <dataValidation allowBlank="false" errorStyle="stop" operator="between" showDropDown="false" showErrorMessage="false" showInputMessage="false" sqref="C5" type="whole">
      <formula1>1</formula1>
      <formula2>11</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6C7D2"/>
    <pageSetUpPr fitToPage="false"/>
  </sheetPr>
  <dimension ref="A1:AM650"/>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3" ySplit="6" topLeftCell="D97" activePane="bottomRight" state="frozen"/>
      <selection pane="topLeft" activeCell="A1" activeCellId="0" sqref="A1"/>
      <selection pane="topRight" activeCell="D1" activeCellId="0" sqref="D1"/>
      <selection pane="bottomLeft" activeCell="A97" activeCellId="0" sqref="A97"/>
      <selection pane="bottomRight" activeCell="A1" activeCellId="0" sqref="A1"/>
    </sheetView>
  </sheetViews>
  <sheetFormatPr defaultColWidth="8.6796875" defaultRowHeight="15" zeroHeight="false" outlineLevelRow="0" outlineLevelCol="0"/>
  <cols>
    <col collapsed="false" customWidth="true" hidden="false" outlineLevel="0" max="2" min="1" style="45" width="2.5"/>
    <col collapsed="false" customWidth="true" hidden="false" outlineLevel="0" max="3" min="3" style="45" width="52"/>
    <col collapsed="false" customWidth="true" hidden="false" outlineLevel="0" max="39" min="4" style="45" width="15"/>
  </cols>
  <sheetData>
    <row r="1" customFormat="false" ht="21" hidden="false" customHeight="true" outlineLevel="0" collapsed="false">
      <c r="A1" s="46"/>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row>
    <row r="2" customFormat="false" ht="21" hidden="false" customHeight="true" outlineLevel="0" collapsed="false">
      <c r="A2" s="46"/>
      <c r="B2" s="46"/>
      <c r="C2" s="47" t="s">
        <v>299</v>
      </c>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row>
    <row r="3" customFormat="false" ht="21" hidden="false" customHeight="true" outlineLevel="0" collapsed="false">
      <c r="A3" s="46"/>
      <c r="B3" s="46"/>
      <c r="C3" s="48" t="s">
        <v>300</v>
      </c>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row>
    <row r="4" customFormat="false" ht="21" hidden="false" customHeight="true" outlineLevel="0" collapsed="false">
      <c r="A4" s="46"/>
      <c r="B4" s="46"/>
      <c r="C4" s="46" t="s">
        <v>92</v>
      </c>
      <c r="D4" s="50" t="str">
        <f aca="false">Settings!D5</f>
        <v>Main plan</v>
      </c>
      <c r="E4" s="50"/>
      <c r="F4" s="50"/>
      <c r="G4" s="50"/>
      <c r="H4" s="50"/>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row>
    <row r="5" customFormat="false" ht="21" hidden="false" customHeight="true" outlineLevel="0" collapsed="false">
      <c r="A5" s="46"/>
      <c r="B5" s="46"/>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row>
    <row r="6" customFormat="false" ht="21" hidden="false" customHeight="true" outlineLevel="0" collapsed="false">
      <c r="A6" s="46"/>
      <c r="B6" s="46"/>
      <c r="C6" s="52" t="s">
        <v>301</v>
      </c>
      <c r="D6" s="52" t="s">
        <v>302</v>
      </c>
      <c r="E6" s="52" t="s">
        <v>303</v>
      </c>
      <c r="F6" s="52" t="s">
        <v>304</v>
      </c>
      <c r="G6" s="52" t="s">
        <v>305</v>
      </c>
      <c r="H6" s="52" t="s">
        <v>306</v>
      </c>
      <c r="I6" s="52" t="s">
        <v>307</v>
      </c>
      <c r="J6" s="52" t="s">
        <v>308</v>
      </c>
      <c r="K6" s="52" t="s">
        <v>309</v>
      </c>
      <c r="L6" s="52" t="s">
        <v>310</v>
      </c>
      <c r="M6" s="52" t="s">
        <v>311</v>
      </c>
      <c r="N6" s="52" t="s">
        <v>312</v>
      </c>
      <c r="O6" s="52" t="s">
        <v>313</v>
      </c>
      <c r="P6" s="52" t="s">
        <v>314</v>
      </c>
      <c r="Q6" s="52" t="s">
        <v>315</v>
      </c>
      <c r="R6" s="52" t="s">
        <v>316</v>
      </c>
      <c r="S6" s="52" t="s">
        <v>317</v>
      </c>
      <c r="T6" s="52" t="s">
        <v>318</v>
      </c>
      <c r="U6" s="52" t="s">
        <v>319</v>
      </c>
      <c r="V6" s="52" t="s">
        <v>320</v>
      </c>
      <c r="W6" s="52" t="s">
        <v>321</v>
      </c>
      <c r="X6" s="52" t="s">
        <v>322</v>
      </c>
      <c r="Y6" s="52" t="s">
        <v>323</v>
      </c>
      <c r="Z6" s="52" t="s">
        <v>215</v>
      </c>
      <c r="AA6" s="52" t="s">
        <v>324</v>
      </c>
      <c r="AB6" s="52" t="s">
        <v>213</v>
      </c>
      <c r="AC6" s="52" t="s">
        <v>325</v>
      </c>
      <c r="AD6" s="52" t="s">
        <v>326</v>
      </c>
      <c r="AE6" s="52" t="s">
        <v>211</v>
      </c>
      <c r="AF6" s="52" t="s">
        <v>327</v>
      </c>
      <c r="AG6" s="52" t="s">
        <v>219</v>
      </c>
      <c r="AH6" s="52" t="s">
        <v>328</v>
      </c>
      <c r="AI6" s="52" t="s">
        <v>217</v>
      </c>
      <c r="AJ6" s="52" t="s">
        <v>329</v>
      </c>
      <c r="AK6" s="52" t="s">
        <v>330</v>
      </c>
      <c r="AL6" s="52" t="s">
        <v>331</v>
      </c>
      <c r="AM6" s="52" t="s">
        <v>332</v>
      </c>
    </row>
    <row r="7" customFormat="false" ht="21" hidden="false" customHeight="true" outlineLevel="0" collapsed="false">
      <c r="A7" s="46"/>
      <c r="B7" s="46"/>
      <c r="C7" s="46"/>
      <c r="D7" s="112"/>
      <c r="E7" s="112"/>
      <c r="F7" s="112"/>
      <c r="G7" s="112"/>
      <c r="H7" s="112"/>
      <c r="I7" s="112"/>
      <c r="J7" s="112"/>
      <c r="K7" s="112"/>
      <c r="L7" s="112"/>
      <c r="M7" s="112"/>
      <c r="N7" s="112"/>
      <c r="O7" s="112"/>
      <c r="P7" s="112"/>
      <c r="Q7" s="112"/>
      <c r="R7" s="112"/>
      <c r="S7" s="112"/>
      <c r="T7" s="112"/>
      <c r="U7" s="112"/>
      <c r="V7" s="112"/>
      <c r="W7" s="112"/>
      <c r="X7" s="112"/>
      <c r="Y7" s="112"/>
      <c r="Z7" s="112"/>
      <c r="AA7" s="112"/>
      <c r="AB7" s="112"/>
      <c r="AC7" s="112"/>
      <c r="AD7" s="112"/>
      <c r="AE7" s="112"/>
      <c r="AF7" s="112"/>
      <c r="AG7" s="112"/>
      <c r="AH7" s="112"/>
      <c r="AI7" s="112"/>
      <c r="AJ7" s="112"/>
      <c r="AK7" s="112"/>
      <c r="AL7" s="112"/>
      <c r="AM7" s="112"/>
    </row>
    <row r="8" customFormat="false" ht="21" hidden="false" customHeight="true" outlineLevel="0" collapsed="false">
      <c r="A8" s="46"/>
      <c r="B8" s="46"/>
      <c r="C8" s="89" t="s">
        <v>333</v>
      </c>
      <c r="D8" s="113" t="n">
        <f aca="false">CHOOSE(Settings!$C$5,D9,D10,D11,D12,D13,D14,D15,D16,D17,D18,D19)</f>
        <v>0</v>
      </c>
      <c r="E8" s="113" t="n">
        <f aca="false">CHOOSE(Settings!$C$5,E9,E10,E11,E12,E13,E14,E15,E16,E17,E18,E19)</f>
        <v>0</v>
      </c>
      <c r="F8" s="113" t="n">
        <f aca="false">CHOOSE(Settings!$C$5,F9,F10,F11,F12,F13,F14,F15,F16,F17,F18,F19)</f>
        <v>0</v>
      </c>
      <c r="G8" s="113" t="n">
        <f aca="false">CHOOSE(Settings!$C$5,G9,G10,G11,G12,G13,G14,G15,G16,G17,G18,G19)</f>
        <v>0</v>
      </c>
      <c r="H8" s="113" t="n">
        <f aca="false">CHOOSE(Settings!$C$5,H9,H10,H11,H12,H13,H14,H15,H16,H17,H18,H19)</f>
        <v>0.5</v>
      </c>
      <c r="I8" s="113" t="n">
        <f aca="false">CHOOSE(Settings!$C$5,I9,I10,I11,I12,I13,I14,I15,I16,I17,I18,I19)</f>
        <v>1.475</v>
      </c>
      <c r="J8" s="113" t="n">
        <f aca="false">CHOOSE(Settings!$C$5,J9,J10,J11,J12,J13,J14,J15,J16,J17,J18,J19)</f>
        <v>2.40125</v>
      </c>
      <c r="K8" s="113" t="n">
        <f aca="false">CHOOSE(Settings!$C$5,K9,K10,K11,K12,K13,K14,K15,K16,K17,K18,K19)</f>
        <v>3.2811875</v>
      </c>
      <c r="L8" s="113" t="n">
        <f aca="false">CHOOSE(Settings!$C$5,L9,L10,L11,L12,L13,L14,L15,L16,L17,L18,L19)</f>
        <v>4.117128124</v>
      </c>
      <c r="M8" s="113" t="n">
        <f aca="false">CHOOSE(Settings!$C$5,M9,M10,M11,M12,M13,M14,M15,M16,M17,M18,M19)</f>
        <v>4.91127172</v>
      </c>
      <c r="N8" s="113" t="n">
        <f aca="false">CHOOSE(Settings!$C$5,N9,N10,N11,N12,N13,N14,N15,N16,N17,N18,N19)</f>
        <v>5.665708132</v>
      </c>
      <c r="O8" s="113" t="n">
        <f aca="false">CHOOSE(Settings!$C$5,O9,O10,O11,O12,O13,O14,O15,O16,O17,O18,O19)</f>
        <v>6.382422728</v>
      </c>
      <c r="P8" s="113" t="n">
        <f aca="false">CHOOSE(Settings!$C$5,P9,P10,P11,P12,P13,P14,P15,P16,P17,P18,P19)</f>
        <v>7.06330158857143</v>
      </c>
      <c r="Q8" s="113" t="n">
        <f aca="false">CHOOSE(Settings!$C$5,Q9,Q10,Q11,Q12,Q13,Q14,Q15,Q16,Q17,Q18,Q19)</f>
        <v>7.69750590095238</v>
      </c>
      <c r="R8" s="113" t="n">
        <f aca="false">CHOOSE(Settings!$C$5,R9,R10,R11,R12,R13,R14,R15,R16,R17,R18,R19)</f>
        <v>8</v>
      </c>
      <c r="S8" s="113" t="n">
        <f aca="false">CHOOSE(Settings!$C$5,S9,S10,S11,S12,S13,S14,S15,S16,S17,S18,S19)</f>
        <v>8</v>
      </c>
      <c r="T8" s="113" t="n">
        <f aca="false">CHOOSE(Settings!$C$5,T9,T10,T11,T12,T13,T14,T15,T16,T17,T18,T19)</f>
        <v>8</v>
      </c>
      <c r="U8" s="113" t="n">
        <f aca="false">CHOOSE(Settings!$C$5,U9,U10,U11,U12,U13,U14,U15,U16,U17,U18,U19)</f>
        <v>8</v>
      </c>
      <c r="V8" s="113" t="n">
        <f aca="false">CHOOSE(Settings!$C$5,V9,V10,V11,V12,V13,V14,V15,V16,V17,V18,V19)</f>
        <v>8</v>
      </c>
      <c r="W8" s="113" t="n">
        <f aca="false">CHOOSE(Settings!$C$5,W9,W10,W11,W12,W13,W14,W15,W16,W17,W18,W19)</f>
        <v>8</v>
      </c>
      <c r="X8" s="113" t="n">
        <f aca="false">CHOOSE(Settings!$C$5,X9,X10,X11,X12,X13,X14,X15,X16,X17,X18,X19)</f>
        <v>8</v>
      </c>
      <c r="Y8" s="113" t="n">
        <f aca="false">CHOOSE(Settings!$C$5,Y9,Y10,Y11,Y12,Y13,Y14,Y15,Y16,Y17,Y18,Y19)</f>
        <v>8</v>
      </c>
      <c r="Z8" s="113" t="n">
        <f aca="false">CHOOSE(Settings!$C$5,Z9,Z10,Z11,Z12,Z13,Z14,Z15,Z16,Z17,Z18,Z19)</f>
        <v>8</v>
      </c>
      <c r="AA8" s="113" t="n">
        <f aca="false">CHOOSE(Settings!$C$5,AA9,AA10,AA11,AA12,AA13,AA14,AA15,AA16,AA17,AA18,AA19)</f>
        <v>8</v>
      </c>
      <c r="AB8" s="113" t="n">
        <f aca="false">CHOOSE(Settings!$C$5,AB9,AB10,AB11,AB12,AB13,AB14,AB15,AB16,AB17,AB18,AB19)</f>
        <v>8</v>
      </c>
      <c r="AC8" s="113" t="n">
        <f aca="false">CHOOSE(Settings!$C$5,AC9,AC10,AC11,AC12,AC13,AC14,AC15,AC16,AC17,AC18,AC19)</f>
        <v>8</v>
      </c>
      <c r="AD8" s="113" t="n">
        <f aca="false">CHOOSE(Settings!$C$5,AD9,AD10,AD11,AD12,AD13,AD14,AD15,AD16,AD17,AD18,AD19)</f>
        <v>8</v>
      </c>
      <c r="AE8" s="113" t="n">
        <f aca="false">CHOOSE(Settings!$C$5,AE9,AE10,AE11,AE12,AE13,AE14,AE15,AE16,AE17,AE18,AE19)</f>
        <v>8</v>
      </c>
      <c r="AF8" s="113" t="n">
        <f aca="false">CHOOSE(Settings!$C$5,AF9,AF10,AF11,AF12,AF13,AF14,AF15,AF16,AF17,AF18,AF19)</f>
        <v>8</v>
      </c>
      <c r="AG8" s="113" t="n">
        <f aca="false">CHOOSE(Settings!$C$5,AG9,AG10,AG11,AG12,AG13,AG14,AG15,AG16,AG17,AG18,AG19)</f>
        <v>8</v>
      </c>
      <c r="AH8" s="113" t="n">
        <f aca="false">CHOOSE(Settings!$C$5,AH9,AH10,AH11,AH12,AH13,AH14,AH15,AH16,AH17,AH18,AH19)</f>
        <v>8</v>
      </c>
      <c r="AI8" s="113" t="n">
        <f aca="false">CHOOSE(Settings!$C$5,AI9,AI10,AI11,AI12,AI13,AI14,AI15,AI16,AI17,AI18,AI19)</f>
        <v>8</v>
      </c>
      <c r="AJ8" s="113" t="n">
        <f aca="false">CHOOSE(Settings!$C$5,AJ9,AJ10,AJ11,AJ12,AJ13,AJ14,AJ15,AJ16,AJ17,AJ18,AJ19)</f>
        <v>8</v>
      </c>
      <c r="AK8" s="113" t="n">
        <f aca="false">CHOOSE(Settings!$C$5,AK9,AK10,AK11,AK12,AK13,AK14,AK15,AK16,AK17,AK18,AK19)</f>
        <v>8</v>
      </c>
      <c r="AL8" s="113" t="n">
        <f aca="false">CHOOSE(Settings!$C$5,AL9,AL10,AL11,AL12,AL13,AL14,AL15,AL16,AL17,AL18,AL19)</f>
        <v>8</v>
      </c>
      <c r="AM8" s="113" t="n">
        <f aca="false">CHOOSE(Settings!$C$5,AM9,AM10,AM11,AM12,AM13,AM14,AM15,AM16,AM17,AM18,AM19)</f>
        <v>8</v>
      </c>
    </row>
    <row r="9" customFormat="false" ht="21" hidden="false" customHeight="true" outlineLevel="0" collapsed="false">
      <c r="A9" s="46"/>
      <c r="B9" s="46"/>
      <c r="C9" s="46" t="s">
        <v>207</v>
      </c>
      <c r="D9" s="114" t="n">
        <v>0</v>
      </c>
      <c r="E9" s="114" t="n">
        <v>0</v>
      </c>
      <c r="F9" s="114" t="n">
        <v>0</v>
      </c>
      <c r="G9" s="114" t="n">
        <v>0</v>
      </c>
      <c r="H9" s="114" t="n">
        <v>0.5</v>
      </c>
      <c r="I9" s="114" t="n">
        <v>1.475</v>
      </c>
      <c r="J9" s="114" t="n">
        <v>2.40125</v>
      </c>
      <c r="K9" s="114" t="n">
        <v>3.2811875</v>
      </c>
      <c r="L9" s="114" t="n">
        <v>4.117128124</v>
      </c>
      <c r="M9" s="114" t="n">
        <v>4.91127172</v>
      </c>
      <c r="N9" s="114" t="n">
        <v>5.665708132</v>
      </c>
      <c r="O9" s="114" t="n">
        <v>6.382422728</v>
      </c>
      <c r="P9" s="114" t="n">
        <v>7.06330158857143</v>
      </c>
      <c r="Q9" s="114" t="n">
        <v>7.69750590095238</v>
      </c>
      <c r="R9" s="114" t="n">
        <v>8</v>
      </c>
      <c r="S9" s="114" t="n">
        <v>8</v>
      </c>
      <c r="T9" s="114" t="n">
        <v>8</v>
      </c>
      <c r="U9" s="114" t="n">
        <v>8</v>
      </c>
      <c r="V9" s="114" t="n">
        <v>8</v>
      </c>
      <c r="W9" s="114" t="n">
        <v>8</v>
      </c>
      <c r="X9" s="114" t="n">
        <v>8</v>
      </c>
      <c r="Y9" s="114" t="n">
        <v>8</v>
      </c>
      <c r="Z9" s="114" t="n">
        <v>8</v>
      </c>
      <c r="AA9" s="114" t="n">
        <v>8</v>
      </c>
      <c r="AB9" s="114" t="n">
        <v>8</v>
      </c>
      <c r="AC9" s="114" t="n">
        <v>8</v>
      </c>
      <c r="AD9" s="114" t="n">
        <v>8</v>
      </c>
      <c r="AE9" s="114" t="n">
        <v>8</v>
      </c>
      <c r="AF9" s="114" t="n">
        <v>8</v>
      </c>
      <c r="AG9" s="114" t="n">
        <v>8</v>
      </c>
      <c r="AH9" s="114" t="n">
        <v>8</v>
      </c>
      <c r="AI9" s="114" t="n">
        <v>8</v>
      </c>
      <c r="AJ9" s="114" t="n">
        <v>8</v>
      </c>
      <c r="AK9" s="114" t="n">
        <v>8</v>
      </c>
      <c r="AL9" s="114" t="n">
        <v>8</v>
      </c>
      <c r="AM9" s="114" t="n">
        <v>8</v>
      </c>
    </row>
    <row r="10" customFormat="false" ht="21" hidden="false" customHeight="true" outlineLevel="0" collapsed="false">
      <c r="A10" s="46"/>
      <c r="B10" s="46"/>
      <c r="C10" s="46" t="s">
        <v>209</v>
      </c>
      <c r="D10" s="114" t="n">
        <v>0</v>
      </c>
      <c r="E10" s="114" t="n">
        <v>0</v>
      </c>
      <c r="F10" s="114" t="n">
        <v>0</v>
      </c>
      <c r="G10" s="114" t="n">
        <v>0</v>
      </c>
      <c r="H10" s="114" t="n">
        <v>0.5</v>
      </c>
      <c r="I10" s="114" t="n">
        <v>1.475</v>
      </c>
      <c r="J10" s="114" t="n">
        <v>2.40125</v>
      </c>
      <c r="K10" s="114" t="n">
        <v>3.2811875</v>
      </c>
      <c r="L10" s="114" t="n">
        <v>4.117128124</v>
      </c>
      <c r="M10" s="114" t="n">
        <v>4.91127172</v>
      </c>
      <c r="N10" s="114" t="n">
        <v>5.665708132</v>
      </c>
      <c r="O10" s="114" t="n">
        <v>6.382422728</v>
      </c>
      <c r="P10" s="114" t="n">
        <v>7.06330158857143</v>
      </c>
      <c r="Q10" s="114" t="n">
        <v>7.69750590095238</v>
      </c>
      <c r="R10" s="114" t="n">
        <v>8</v>
      </c>
      <c r="S10" s="114" t="n">
        <v>8</v>
      </c>
      <c r="T10" s="114" t="n">
        <v>8</v>
      </c>
      <c r="U10" s="114" t="n">
        <v>8</v>
      </c>
      <c r="V10" s="114" t="n">
        <v>8</v>
      </c>
      <c r="W10" s="114" t="n">
        <v>8</v>
      </c>
      <c r="X10" s="114" t="n">
        <v>8</v>
      </c>
      <c r="Y10" s="114" t="n">
        <v>8</v>
      </c>
      <c r="Z10" s="114" t="n">
        <v>8</v>
      </c>
      <c r="AA10" s="114" t="n">
        <v>8</v>
      </c>
      <c r="AB10" s="114" t="n">
        <v>8</v>
      </c>
      <c r="AC10" s="114" t="n">
        <v>8</v>
      </c>
      <c r="AD10" s="114" t="n">
        <v>8</v>
      </c>
      <c r="AE10" s="114" t="n">
        <v>8</v>
      </c>
      <c r="AF10" s="114" t="n">
        <v>8</v>
      </c>
      <c r="AG10" s="114" t="n">
        <v>8</v>
      </c>
      <c r="AH10" s="114" t="n">
        <v>8</v>
      </c>
      <c r="AI10" s="114" t="n">
        <v>8</v>
      </c>
      <c r="AJ10" s="114" t="n">
        <v>8</v>
      </c>
      <c r="AK10" s="114" t="n">
        <v>8</v>
      </c>
      <c r="AL10" s="114" t="n">
        <v>8</v>
      </c>
      <c r="AM10" s="114" t="n">
        <v>8</v>
      </c>
    </row>
    <row r="11" customFormat="false" ht="21" hidden="false" customHeight="true" outlineLevel="0" collapsed="false">
      <c r="A11" s="46"/>
      <c r="B11" s="46"/>
      <c r="C11" s="46" t="s">
        <v>210</v>
      </c>
      <c r="D11" s="114" t="n">
        <v>0</v>
      </c>
      <c r="E11" s="114" t="n">
        <v>0</v>
      </c>
      <c r="F11" s="114" t="n">
        <v>0</v>
      </c>
      <c r="G11" s="114" t="n">
        <v>0</v>
      </c>
      <c r="H11" s="114" t="n">
        <v>0.5</v>
      </c>
      <c r="I11" s="114" t="n">
        <v>1.475</v>
      </c>
      <c r="J11" s="114" t="n">
        <v>2.40125</v>
      </c>
      <c r="K11" s="114" t="n">
        <v>3.2811875</v>
      </c>
      <c r="L11" s="114" t="n">
        <v>4.117128124</v>
      </c>
      <c r="M11" s="114" t="n">
        <v>4.91127172</v>
      </c>
      <c r="N11" s="114" t="n">
        <v>5.665708132</v>
      </c>
      <c r="O11" s="114" t="n">
        <v>6.382422728</v>
      </c>
      <c r="P11" s="114" t="n">
        <v>7.06330158857143</v>
      </c>
      <c r="Q11" s="114" t="n">
        <v>7.69750590095238</v>
      </c>
      <c r="R11" s="114" t="n">
        <v>8</v>
      </c>
      <c r="S11" s="114" t="n">
        <v>8</v>
      </c>
      <c r="T11" s="114" t="n">
        <v>8</v>
      </c>
      <c r="U11" s="114" t="n">
        <v>8</v>
      </c>
      <c r="V11" s="114" t="n">
        <v>8</v>
      </c>
      <c r="W11" s="114" t="n">
        <v>8</v>
      </c>
      <c r="X11" s="114" t="n">
        <v>8</v>
      </c>
      <c r="Y11" s="114" t="n">
        <v>8</v>
      </c>
      <c r="Z11" s="114" t="n">
        <v>8</v>
      </c>
      <c r="AA11" s="114" t="n">
        <v>8</v>
      </c>
      <c r="AB11" s="114" t="n">
        <v>8</v>
      </c>
      <c r="AC11" s="114" t="n">
        <v>8</v>
      </c>
      <c r="AD11" s="114" t="n">
        <v>8</v>
      </c>
      <c r="AE11" s="114" t="n">
        <v>8</v>
      </c>
      <c r="AF11" s="114" t="n">
        <v>8</v>
      </c>
      <c r="AG11" s="114" t="n">
        <v>8</v>
      </c>
      <c r="AH11" s="114" t="n">
        <v>8</v>
      </c>
      <c r="AI11" s="114" t="n">
        <v>8</v>
      </c>
      <c r="AJ11" s="114" t="n">
        <v>8</v>
      </c>
      <c r="AK11" s="114" t="n">
        <v>8</v>
      </c>
      <c r="AL11" s="114" t="n">
        <v>8</v>
      </c>
      <c r="AM11" s="114" t="n">
        <v>8</v>
      </c>
    </row>
    <row r="12" customFormat="false" ht="21" hidden="false" customHeight="true" outlineLevel="0" collapsed="false">
      <c r="A12" s="46"/>
      <c r="B12" s="46"/>
      <c r="C12" s="46" t="s">
        <v>212</v>
      </c>
      <c r="D12" s="114" t="n">
        <v>0</v>
      </c>
      <c r="E12" s="114" t="n">
        <v>0</v>
      </c>
      <c r="F12" s="114" t="n">
        <v>0</v>
      </c>
      <c r="G12" s="114" t="n">
        <v>0</v>
      </c>
      <c r="H12" s="114" t="n">
        <v>0.5</v>
      </c>
      <c r="I12" s="114" t="n">
        <v>1.475</v>
      </c>
      <c r="J12" s="114" t="n">
        <v>2.40125</v>
      </c>
      <c r="K12" s="114" t="n">
        <v>3.28118749913044</v>
      </c>
      <c r="L12" s="114" t="n">
        <v>4.11712812521739</v>
      </c>
      <c r="M12" s="114" t="n">
        <v>4.91127171826087</v>
      </c>
      <c r="N12" s="114" t="n">
        <v>5.66570813217391</v>
      </c>
      <c r="O12" s="114" t="n">
        <v>6.38242272695652</v>
      </c>
      <c r="P12" s="114" t="n">
        <v>7.0633015884058</v>
      </c>
      <c r="Q12" s="114" t="n">
        <v>7.69750590144928</v>
      </c>
      <c r="R12" s="114" t="n">
        <v>8</v>
      </c>
      <c r="S12" s="114" t="n">
        <v>8</v>
      </c>
      <c r="T12" s="114" t="n">
        <v>8</v>
      </c>
      <c r="U12" s="114" t="n">
        <v>8</v>
      </c>
      <c r="V12" s="114" t="n">
        <v>8</v>
      </c>
      <c r="W12" s="114" t="n">
        <v>8</v>
      </c>
      <c r="X12" s="114" t="n">
        <v>8</v>
      </c>
      <c r="Y12" s="114" t="n">
        <v>8</v>
      </c>
      <c r="Z12" s="114" t="n">
        <v>8</v>
      </c>
      <c r="AA12" s="114" t="n">
        <v>8</v>
      </c>
      <c r="AB12" s="114" t="n">
        <v>8</v>
      </c>
      <c r="AC12" s="114" t="n">
        <v>8</v>
      </c>
      <c r="AD12" s="114" t="n">
        <v>8</v>
      </c>
      <c r="AE12" s="114" t="n">
        <v>8</v>
      </c>
      <c r="AF12" s="114" t="n">
        <v>8</v>
      </c>
      <c r="AG12" s="114" t="n">
        <v>8</v>
      </c>
      <c r="AH12" s="114" t="n">
        <v>8</v>
      </c>
      <c r="AI12" s="114" t="n">
        <v>8</v>
      </c>
      <c r="AJ12" s="114" t="n">
        <v>8</v>
      </c>
      <c r="AK12" s="114" t="n">
        <v>8</v>
      </c>
      <c r="AL12" s="114" t="n">
        <v>8</v>
      </c>
      <c r="AM12" s="114" t="n">
        <v>8</v>
      </c>
    </row>
    <row r="13" customFormat="false" ht="21" hidden="false" customHeight="true" outlineLevel="0" collapsed="false">
      <c r="A13" s="46"/>
      <c r="B13" s="46"/>
      <c r="C13" s="46" t="s">
        <v>214</v>
      </c>
      <c r="D13" s="114" t="n">
        <v>0</v>
      </c>
      <c r="E13" s="114" t="n">
        <v>0</v>
      </c>
      <c r="F13" s="114" t="n">
        <v>0</v>
      </c>
      <c r="G13" s="114" t="n">
        <v>0</v>
      </c>
      <c r="H13" s="114" t="n">
        <v>0.5</v>
      </c>
      <c r="I13" s="114" t="n">
        <v>1.475</v>
      </c>
      <c r="J13" s="114" t="n">
        <v>2.40125</v>
      </c>
      <c r="K13" s="114" t="n">
        <v>3.28118749846154</v>
      </c>
      <c r="L13" s="114" t="n">
        <v>4.11712812615385</v>
      </c>
      <c r="M13" s="114" t="n">
        <v>4.91127172</v>
      </c>
      <c r="N13" s="114" t="n">
        <v>5.66570813230769</v>
      </c>
      <c r="O13" s="114" t="n">
        <v>6.38242272615385</v>
      </c>
      <c r="P13" s="114" t="n">
        <v>7.06330159120879</v>
      </c>
      <c r="Q13" s="114" t="n">
        <v>7.6975059018315</v>
      </c>
      <c r="R13" s="114" t="n">
        <v>8</v>
      </c>
      <c r="S13" s="114" t="n">
        <v>8</v>
      </c>
      <c r="T13" s="114" t="n">
        <v>8</v>
      </c>
      <c r="U13" s="114" t="n">
        <v>8</v>
      </c>
      <c r="V13" s="114" t="n">
        <v>8</v>
      </c>
      <c r="W13" s="114" t="n">
        <v>8</v>
      </c>
      <c r="X13" s="114" t="n">
        <v>8</v>
      </c>
      <c r="Y13" s="114" t="n">
        <v>8</v>
      </c>
      <c r="Z13" s="114" t="n">
        <v>8</v>
      </c>
      <c r="AA13" s="114" t="n">
        <v>8</v>
      </c>
      <c r="AB13" s="114" t="n">
        <v>8</v>
      </c>
      <c r="AC13" s="114" t="n">
        <v>8</v>
      </c>
      <c r="AD13" s="114" t="n">
        <v>8</v>
      </c>
      <c r="AE13" s="114" t="n">
        <v>8</v>
      </c>
      <c r="AF13" s="114" t="n">
        <v>8</v>
      </c>
      <c r="AG13" s="114" t="n">
        <v>8</v>
      </c>
      <c r="AH13" s="114" t="n">
        <v>8</v>
      </c>
      <c r="AI13" s="114" t="n">
        <v>8</v>
      </c>
      <c r="AJ13" s="114" t="n">
        <v>8</v>
      </c>
      <c r="AK13" s="114" t="n">
        <v>8</v>
      </c>
      <c r="AL13" s="114" t="n">
        <v>8</v>
      </c>
      <c r="AM13" s="114" t="n">
        <v>8</v>
      </c>
    </row>
    <row r="14" customFormat="false" ht="21" hidden="false" customHeight="true" outlineLevel="0" collapsed="false">
      <c r="A14" s="46"/>
      <c r="B14" s="46"/>
      <c r="C14" s="46" t="s">
        <v>216</v>
      </c>
      <c r="D14" s="114" t="n">
        <v>0</v>
      </c>
      <c r="E14" s="114" t="n">
        <v>0</v>
      </c>
      <c r="F14" s="114" t="n">
        <v>0</v>
      </c>
      <c r="G14" s="114" t="n">
        <v>0</v>
      </c>
      <c r="H14" s="114" t="n">
        <v>0.5</v>
      </c>
      <c r="I14" s="114" t="n">
        <v>1.475</v>
      </c>
      <c r="J14" s="114" t="n">
        <v>2.40125</v>
      </c>
      <c r="K14" s="114" t="n">
        <v>3.28118749913044</v>
      </c>
      <c r="L14" s="114" t="n">
        <v>4.11712812521739</v>
      </c>
      <c r="M14" s="114" t="n">
        <v>4.91127171826087</v>
      </c>
      <c r="N14" s="114" t="n">
        <v>5.66570813217391</v>
      </c>
      <c r="O14" s="114" t="n">
        <v>6.38242272695652</v>
      </c>
      <c r="P14" s="114" t="n">
        <v>7.0633015884058</v>
      </c>
      <c r="Q14" s="114" t="n">
        <v>7.69750590144928</v>
      </c>
      <c r="R14" s="114" t="n">
        <v>8</v>
      </c>
      <c r="S14" s="114" t="n">
        <v>8</v>
      </c>
      <c r="T14" s="114" t="n">
        <v>8</v>
      </c>
      <c r="U14" s="114" t="n">
        <v>8</v>
      </c>
      <c r="V14" s="114" t="n">
        <v>8</v>
      </c>
      <c r="W14" s="114" t="n">
        <v>8</v>
      </c>
      <c r="X14" s="114" t="n">
        <v>8</v>
      </c>
      <c r="Y14" s="114" t="n">
        <v>8</v>
      </c>
      <c r="Z14" s="114" t="n">
        <v>8</v>
      </c>
      <c r="AA14" s="114" t="n">
        <v>8</v>
      </c>
      <c r="AB14" s="114" t="n">
        <v>8</v>
      </c>
      <c r="AC14" s="114" t="n">
        <v>8</v>
      </c>
      <c r="AD14" s="114" t="n">
        <v>8</v>
      </c>
      <c r="AE14" s="114" t="n">
        <v>8</v>
      </c>
      <c r="AF14" s="114" t="n">
        <v>8</v>
      </c>
      <c r="AG14" s="114" t="n">
        <v>8</v>
      </c>
      <c r="AH14" s="114" t="n">
        <v>8</v>
      </c>
      <c r="AI14" s="114" t="n">
        <v>8</v>
      </c>
      <c r="AJ14" s="114" t="n">
        <v>8</v>
      </c>
      <c r="AK14" s="114" t="n">
        <v>8</v>
      </c>
      <c r="AL14" s="114" t="n">
        <v>8</v>
      </c>
      <c r="AM14" s="114" t="n">
        <v>8</v>
      </c>
    </row>
    <row r="15" customFormat="false" ht="21" hidden="false" customHeight="true" outlineLevel="0" collapsed="false">
      <c r="A15" s="46"/>
      <c r="B15" s="46"/>
      <c r="C15" s="46" t="s">
        <v>218</v>
      </c>
      <c r="D15" s="114" t="n">
        <v>0</v>
      </c>
      <c r="E15" s="114" t="n">
        <v>0</v>
      </c>
      <c r="F15" s="114" t="n">
        <v>0</v>
      </c>
      <c r="G15" s="114" t="n">
        <v>0</v>
      </c>
      <c r="H15" s="114" t="n">
        <v>0.5</v>
      </c>
      <c r="I15" s="114" t="n">
        <v>1.475</v>
      </c>
      <c r="J15" s="114" t="n">
        <v>2.40125</v>
      </c>
      <c r="K15" s="114" t="n">
        <v>3.28118749846154</v>
      </c>
      <c r="L15" s="114" t="n">
        <v>4.11712812615385</v>
      </c>
      <c r="M15" s="114" t="n">
        <v>4.91127172</v>
      </c>
      <c r="N15" s="114" t="n">
        <v>5.66570813230769</v>
      </c>
      <c r="O15" s="114" t="n">
        <v>6.38242272615385</v>
      </c>
      <c r="P15" s="114" t="n">
        <v>7.06330159120879</v>
      </c>
      <c r="Q15" s="114" t="n">
        <v>7.6975059018315</v>
      </c>
      <c r="R15" s="114" t="n">
        <v>8</v>
      </c>
      <c r="S15" s="114" t="n">
        <v>8</v>
      </c>
      <c r="T15" s="114" t="n">
        <v>8</v>
      </c>
      <c r="U15" s="114" t="n">
        <v>8</v>
      </c>
      <c r="V15" s="114" t="n">
        <v>8</v>
      </c>
      <c r="W15" s="114" t="n">
        <v>8</v>
      </c>
      <c r="X15" s="114" t="n">
        <v>8</v>
      </c>
      <c r="Y15" s="114" t="n">
        <v>8</v>
      </c>
      <c r="Z15" s="114" t="n">
        <v>8</v>
      </c>
      <c r="AA15" s="114" t="n">
        <v>8</v>
      </c>
      <c r="AB15" s="114" t="n">
        <v>8</v>
      </c>
      <c r="AC15" s="114" t="n">
        <v>8</v>
      </c>
      <c r="AD15" s="114" t="n">
        <v>8</v>
      </c>
      <c r="AE15" s="114" t="n">
        <v>8</v>
      </c>
      <c r="AF15" s="114" t="n">
        <v>8</v>
      </c>
      <c r="AG15" s="114" t="n">
        <v>8</v>
      </c>
      <c r="AH15" s="114" t="n">
        <v>8</v>
      </c>
      <c r="AI15" s="114" t="n">
        <v>8</v>
      </c>
      <c r="AJ15" s="114" t="n">
        <v>8</v>
      </c>
      <c r="AK15" s="114" t="n">
        <v>8</v>
      </c>
      <c r="AL15" s="114" t="n">
        <v>8</v>
      </c>
      <c r="AM15" s="114" t="n">
        <v>8</v>
      </c>
    </row>
    <row r="16" customFormat="false" ht="21" hidden="false" customHeight="true" outlineLevel="0" collapsed="false">
      <c r="A16" s="46"/>
      <c r="B16" s="46"/>
      <c r="C16" s="46" t="s">
        <v>220</v>
      </c>
      <c r="D16" s="114" t="n">
        <v>0</v>
      </c>
      <c r="E16" s="114" t="n">
        <v>0</v>
      </c>
      <c r="F16" s="114" t="n">
        <v>0</v>
      </c>
      <c r="G16" s="114" t="n">
        <v>0</v>
      </c>
      <c r="H16" s="114" t="n">
        <v>0</v>
      </c>
      <c r="I16" s="114" t="n">
        <v>0</v>
      </c>
      <c r="J16" s="114" t="n">
        <v>0.25</v>
      </c>
      <c r="K16" s="114" t="n">
        <v>0.73</v>
      </c>
      <c r="L16" s="114" t="n">
        <v>1.1716</v>
      </c>
      <c r="M16" s="114" t="n">
        <v>1.577872</v>
      </c>
      <c r="N16" s="114" t="n">
        <v>1.95164224</v>
      </c>
      <c r="O16" s="114" t="n">
        <v>2.29551086</v>
      </c>
      <c r="P16" s="114" t="n">
        <v>2.61186999047619</v>
      </c>
      <c r="Q16" s="114" t="n">
        <v>2.90292039047619</v>
      </c>
      <c r="R16" s="114" t="n">
        <v>3.17068676190476</v>
      </c>
      <c r="S16" s="114" t="n">
        <v>3.41703181904762</v>
      </c>
      <c r="T16" s="114" t="n">
        <v>3.64366927619048</v>
      </c>
      <c r="U16" s="114" t="n">
        <v>3.85217573333333</v>
      </c>
      <c r="V16" s="114" t="n">
        <v>4.04400167619048</v>
      </c>
      <c r="W16" s="114" t="n">
        <v>4.22048153809524</v>
      </c>
      <c r="X16" s="114" t="n">
        <v>4.38284301904762</v>
      </c>
      <c r="Y16" s="114" t="n">
        <v>4.53221557619048</v>
      </c>
      <c r="Z16" s="114" t="n">
        <v>4.66963832857143</v>
      </c>
      <c r="AA16" s="114" t="n">
        <v>4.79606726190476</v>
      </c>
      <c r="AB16" s="114" t="n">
        <v>4.91238188208617</v>
      </c>
      <c r="AC16" s="114" t="n">
        <v>5.01939133333333</v>
      </c>
      <c r="AD16" s="114" t="n">
        <v>5.11784002721088</v>
      </c>
      <c r="AE16" s="114" t="n">
        <v>5.20841282086168</v>
      </c>
      <c r="AF16" s="114" t="n">
        <v>5.29173979591837</v>
      </c>
      <c r="AG16" s="114" t="n">
        <v>5.3684006122449</v>
      </c>
      <c r="AH16" s="114" t="n">
        <v>5.43892856235828</v>
      </c>
      <c r="AI16" s="114" t="n">
        <v>5.50381428117914</v>
      </c>
      <c r="AJ16" s="114" t="n">
        <v>5.563509138322</v>
      </c>
      <c r="AK16" s="114" t="n">
        <v>5.61842840816327</v>
      </c>
      <c r="AL16" s="114" t="n">
        <v>5.66895413151927</v>
      </c>
      <c r="AM16" s="114" t="n">
        <v>5.71543780498866</v>
      </c>
    </row>
    <row r="17" customFormat="false" ht="21" hidden="false" customHeight="true" outlineLevel="0" collapsed="false">
      <c r="A17" s="46"/>
      <c r="B17" s="46"/>
      <c r="C17" s="46" t="s">
        <v>221</v>
      </c>
      <c r="D17" s="114" t="n">
        <v>0</v>
      </c>
      <c r="E17" s="114" t="n">
        <v>0</v>
      </c>
      <c r="F17" s="114" t="n">
        <v>0</v>
      </c>
      <c r="G17" s="114" t="n">
        <v>0</v>
      </c>
      <c r="H17" s="114" t="n">
        <v>0</v>
      </c>
      <c r="I17" s="114" t="n">
        <v>0</v>
      </c>
      <c r="J17" s="114" t="n">
        <v>0</v>
      </c>
      <c r="K17" s="114" t="n">
        <v>0</v>
      </c>
      <c r="L17" s="114" t="n">
        <v>0</v>
      </c>
      <c r="M17" s="114" t="n">
        <v>0</v>
      </c>
      <c r="N17" s="114" t="n">
        <v>0</v>
      </c>
      <c r="O17" s="114" t="n">
        <v>0</v>
      </c>
      <c r="P17" s="114" t="n">
        <v>0</v>
      </c>
      <c r="Q17" s="114" t="n">
        <v>0</v>
      </c>
      <c r="R17" s="114" t="n">
        <v>0</v>
      </c>
      <c r="S17" s="114" t="n">
        <v>0</v>
      </c>
      <c r="T17" s="114" t="n">
        <v>0</v>
      </c>
      <c r="U17" s="114" t="n">
        <v>0</v>
      </c>
      <c r="V17" s="114" t="n">
        <v>0</v>
      </c>
      <c r="W17" s="114" t="n">
        <v>0</v>
      </c>
      <c r="X17" s="114" t="n">
        <v>0</v>
      </c>
      <c r="Y17" s="114" t="n">
        <v>0</v>
      </c>
      <c r="Z17" s="114" t="n">
        <v>0</v>
      </c>
      <c r="AA17" s="114" t="n">
        <v>0</v>
      </c>
      <c r="AB17" s="114" t="n">
        <v>0</v>
      </c>
      <c r="AC17" s="114" t="n">
        <v>0</v>
      </c>
      <c r="AD17" s="114" t="n">
        <v>0</v>
      </c>
      <c r="AE17" s="114" t="n">
        <v>0</v>
      </c>
      <c r="AF17" s="114" t="n">
        <v>0</v>
      </c>
      <c r="AG17" s="114" t="n">
        <v>0</v>
      </c>
      <c r="AH17" s="114" t="n">
        <v>0</v>
      </c>
      <c r="AI17" s="114" t="n">
        <v>0</v>
      </c>
      <c r="AJ17" s="114" t="n">
        <v>0</v>
      </c>
      <c r="AK17" s="114" t="n">
        <v>0</v>
      </c>
      <c r="AL17" s="114" t="n">
        <v>0</v>
      </c>
      <c r="AM17" s="114" t="n">
        <v>0</v>
      </c>
    </row>
    <row r="18" customFormat="false" ht="21" hidden="false" customHeight="true" outlineLevel="0" collapsed="false">
      <c r="A18" s="46"/>
      <c r="B18" s="46"/>
      <c r="C18" s="46" t="s">
        <v>222</v>
      </c>
      <c r="D18" s="114" t="n">
        <v>0</v>
      </c>
      <c r="E18" s="114" t="n">
        <v>0</v>
      </c>
      <c r="F18" s="114" t="n">
        <v>0</v>
      </c>
      <c r="G18" s="114" t="n">
        <v>0</v>
      </c>
      <c r="H18" s="114" t="n">
        <v>0</v>
      </c>
      <c r="I18" s="114" t="n">
        <v>0</v>
      </c>
      <c r="J18" s="114" t="n">
        <v>0.25</v>
      </c>
      <c r="K18" s="114" t="n">
        <v>0.73</v>
      </c>
      <c r="L18" s="114" t="n">
        <v>1.1716</v>
      </c>
      <c r="M18" s="114" t="n">
        <v>1.577872</v>
      </c>
      <c r="N18" s="114" t="n">
        <v>1.95164224</v>
      </c>
      <c r="O18" s="114" t="n">
        <v>2.29551086</v>
      </c>
      <c r="P18" s="114" t="n">
        <v>2.61186999047619</v>
      </c>
      <c r="Q18" s="114" t="n">
        <v>2.90292039047619</v>
      </c>
      <c r="R18" s="114" t="n">
        <v>3.17068676190476</v>
      </c>
      <c r="S18" s="114" t="n">
        <v>3.41703181904762</v>
      </c>
      <c r="T18" s="114" t="n">
        <v>3.64366927619048</v>
      </c>
      <c r="U18" s="114" t="n">
        <v>3.85217573333333</v>
      </c>
      <c r="V18" s="114" t="n">
        <v>4.04400167619048</v>
      </c>
      <c r="W18" s="114" t="n">
        <v>4.22048153809524</v>
      </c>
      <c r="X18" s="114" t="n">
        <v>4.38284301904762</v>
      </c>
      <c r="Y18" s="114" t="n">
        <v>4.53221557619048</v>
      </c>
      <c r="Z18" s="114" t="n">
        <v>4.66963832857143</v>
      </c>
      <c r="AA18" s="114" t="n">
        <v>4.79606726190476</v>
      </c>
      <c r="AB18" s="114" t="n">
        <v>4.91238188208617</v>
      </c>
      <c r="AC18" s="114" t="n">
        <v>5.01939133333333</v>
      </c>
      <c r="AD18" s="114" t="n">
        <v>5.11784002721088</v>
      </c>
      <c r="AE18" s="114" t="n">
        <v>5.20841282086168</v>
      </c>
      <c r="AF18" s="114" t="n">
        <v>5.29173979591837</v>
      </c>
      <c r="AG18" s="114" t="n">
        <v>5.3684006122449</v>
      </c>
      <c r="AH18" s="114" t="n">
        <v>5.43892856235828</v>
      </c>
      <c r="AI18" s="114" t="n">
        <v>5.50381428117914</v>
      </c>
      <c r="AJ18" s="114" t="n">
        <v>5.563509138322</v>
      </c>
      <c r="AK18" s="114" t="n">
        <v>5.61842840816327</v>
      </c>
      <c r="AL18" s="114" t="n">
        <v>5.66895413151927</v>
      </c>
      <c r="AM18" s="114" t="n">
        <v>5.71543780498866</v>
      </c>
    </row>
    <row r="19" customFormat="false" ht="21" hidden="false" customHeight="true" outlineLevel="0" collapsed="false">
      <c r="A19" s="46"/>
      <c r="B19" s="46"/>
      <c r="C19" s="46" t="s">
        <v>223</v>
      </c>
      <c r="D19" s="114" t="n">
        <v>0</v>
      </c>
      <c r="E19" s="114" t="n">
        <v>0</v>
      </c>
      <c r="F19" s="114" t="n">
        <v>0</v>
      </c>
      <c r="G19" s="114" t="n">
        <v>0</v>
      </c>
      <c r="H19" s="114" t="n">
        <v>0</v>
      </c>
      <c r="I19" s="114" t="n">
        <v>0</v>
      </c>
      <c r="J19" s="114" t="n">
        <v>0</v>
      </c>
      <c r="K19" s="114" t="n">
        <v>0</v>
      </c>
      <c r="L19" s="114" t="n">
        <v>0</v>
      </c>
      <c r="M19" s="114" t="n">
        <v>0</v>
      </c>
      <c r="N19" s="114" t="n">
        <v>0</v>
      </c>
      <c r="O19" s="114" t="n">
        <v>0</v>
      </c>
      <c r="P19" s="114" t="n">
        <v>0</v>
      </c>
      <c r="Q19" s="114" t="n">
        <v>0</v>
      </c>
      <c r="R19" s="114" t="n">
        <v>0</v>
      </c>
      <c r="S19" s="114" t="n">
        <v>0</v>
      </c>
      <c r="T19" s="114" t="n">
        <v>0</v>
      </c>
      <c r="U19" s="114" t="n">
        <v>0</v>
      </c>
      <c r="V19" s="114" t="n">
        <v>0</v>
      </c>
      <c r="W19" s="114" t="n">
        <v>0</v>
      </c>
      <c r="X19" s="114" t="n">
        <v>0</v>
      </c>
      <c r="Y19" s="114" t="n">
        <v>0</v>
      </c>
      <c r="Z19" s="114" t="n">
        <v>0</v>
      </c>
      <c r="AA19" s="114" t="n">
        <v>0</v>
      </c>
      <c r="AB19" s="114" t="n">
        <v>0</v>
      </c>
      <c r="AC19" s="114" t="n">
        <v>0</v>
      </c>
      <c r="AD19" s="114" t="n">
        <v>0</v>
      </c>
      <c r="AE19" s="114" t="n">
        <v>0</v>
      </c>
      <c r="AF19" s="114" t="n">
        <v>0</v>
      </c>
      <c r="AG19" s="114" t="n">
        <v>0</v>
      </c>
      <c r="AH19" s="114" t="n">
        <v>0</v>
      </c>
      <c r="AI19" s="114" t="n">
        <v>0</v>
      </c>
      <c r="AJ19" s="114" t="n">
        <v>0</v>
      </c>
      <c r="AK19" s="114" t="n">
        <v>0</v>
      </c>
      <c r="AL19" s="114" t="n">
        <v>0</v>
      </c>
      <c r="AM19" s="114" t="n">
        <v>0</v>
      </c>
    </row>
    <row r="20" customFormat="false" ht="21" hidden="false" customHeight="true" outlineLevel="0" collapsed="false">
      <c r="A20" s="46"/>
      <c r="B20" s="46"/>
      <c r="C20" s="46"/>
      <c r="D20" s="112"/>
      <c r="E20" s="112"/>
      <c r="F20" s="112"/>
      <c r="G20" s="112"/>
      <c r="H20" s="112"/>
      <c r="I20" s="112"/>
      <c r="J20" s="112"/>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2"/>
    </row>
    <row r="21" customFormat="false" ht="21" hidden="false" customHeight="true" outlineLevel="0" collapsed="false">
      <c r="A21" s="46"/>
      <c r="B21" s="46"/>
      <c r="C21" s="89" t="s">
        <v>334</v>
      </c>
      <c r="D21" s="113" t="n">
        <f aca="false">CHOOSE(Settings!$C$5,D22,D23,D24,D25,D26,D27,D28,D29,D30,D31,D32)</f>
        <v>0</v>
      </c>
      <c r="E21" s="113" t="n">
        <f aca="false">CHOOSE(Settings!$C$5,E22,E23,E24,E25,E26,E27,E28,E29,E30,E31,E32)</f>
        <v>0</v>
      </c>
      <c r="F21" s="113" t="n">
        <f aca="false">CHOOSE(Settings!$C$5,F22,F23,F24,F25,F26,F27,F28,F29,F30,F31,F32)</f>
        <v>0</v>
      </c>
      <c r="G21" s="113" t="n">
        <f aca="false">CHOOSE(Settings!$C$5,G22,G23,G24,G25,G26,G27,G28,G29,G30,G31,G32)</f>
        <v>5</v>
      </c>
      <c r="H21" s="113" t="n">
        <f aca="false">CHOOSE(Settings!$C$5,H22,H23,H24,H25,H26,H27,H28,H29,H30,H31,H32)</f>
        <v>14.7</v>
      </c>
      <c r="I21" s="113" t="n">
        <f aca="false">CHOOSE(Settings!$C$5,I22,I23,I24,I25,I26,I27,I28,I29,I30,I31,I32)</f>
        <v>23.818</v>
      </c>
      <c r="J21" s="113" t="n">
        <f aca="false">CHOOSE(Settings!$C$5,J22,J23,J24,J25,J26,J27,J28,J29,J30,J31,J32)</f>
        <v>33.63892</v>
      </c>
      <c r="K21" s="113" t="n">
        <f aca="false">CHOOSE(Settings!$C$5,K22,K23,K24,K25,K26,K27,K28,K29,K30,K31,K32)</f>
        <v>44.1205848</v>
      </c>
      <c r="L21" s="113" t="n">
        <f aca="false">CHOOSE(Settings!$C$5,L22,L23,L24,L25,L26,L27,L28,L29,L30,L31,L32)</f>
        <v>53.9733497</v>
      </c>
      <c r="M21" s="113" t="n">
        <f aca="false">CHOOSE(Settings!$C$5,M22,M23,M24,M25,M26,M27,M28,M29,M30,M31,M32)</f>
        <v>63.2349487333333</v>
      </c>
      <c r="N21" s="113" t="n">
        <f aca="false">CHOOSE(Settings!$C$5,N22,N23,N24,N25,N26,N27,N28,N29,N30,N31,N32)</f>
        <v>71.9408518</v>
      </c>
      <c r="O21" s="113" t="n">
        <f aca="false">CHOOSE(Settings!$C$5,O22,O23,O24,O25,O26,O27,O28,O29,O30,O31,O32)</f>
        <v>80.1244007</v>
      </c>
      <c r="P21" s="113" t="n">
        <f aca="false">CHOOSE(Settings!$C$5,P22,P23,P24,P25,P26,P27,P28,P29,P30,P31,P32)</f>
        <v>87.8169366666667</v>
      </c>
      <c r="Q21" s="113" t="n">
        <f aca="false">CHOOSE(Settings!$C$5,Q22,Q23,Q24,Q25,Q26,Q27,Q28,Q29,Q30,Q31,Q32)</f>
        <v>95.0479204444444</v>
      </c>
      <c r="R21" s="113" t="n">
        <f aca="false">CHOOSE(Settings!$C$5,R22,R23,R24,R25,R26,R27,R28,R29,R30,R31,R32)</f>
        <v>101.845045238095</v>
      </c>
      <c r="S21" s="113" t="n">
        <f aca="false">CHOOSE(Settings!$C$5,S22,S23,S24,S25,S26,S27,S28,S29,S30,S31,S32)</f>
        <v>114.484342507937</v>
      </c>
      <c r="T21" s="113" t="n">
        <f aca="false">CHOOSE(Settings!$C$5,T22,T23,T24,T25,T26,T27,T28,T29,T30,T31,T32)</f>
        <v>132.615281968254</v>
      </c>
      <c r="U21" s="113" t="n">
        <f aca="false">CHOOSE(Settings!$C$5,U22,U23,U24,U25,U26,U27,U28,U29,U30,U31,U32)</f>
        <v>149.658365047619</v>
      </c>
      <c r="V21" s="113" t="n">
        <f aca="false">CHOOSE(Settings!$C$5,V22,V23,V24,V25,V26,V27,V28,V29,V30,V31,V32)</f>
        <v>165.678863142857</v>
      </c>
      <c r="W21" s="113" t="n">
        <f aca="false">CHOOSE(Settings!$C$5,W22,W23,W24,W25,W26,W27,W28,W29,W30,W31,W32)</f>
        <v>180.738131365079</v>
      </c>
      <c r="X21" s="113" t="n">
        <f aca="false">CHOOSE(Settings!$C$5,X22,X23,X24,X25,X26,X27,X28,X29,X30,X31,X32)</f>
        <v>194.893843460317</v>
      </c>
      <c r="Y21" s="113" t="n">
        <f aca="false">CHOOSE(Settings!$C$5,Y22,Y23,Y24,Y25,Y26,Y27,Y28,Y29,Y30,Y31,Y32)</f>
        <v>214.450212857143</v>
      </c>
      <c r="Z21" s="113" t="n">
        <f aca="false">CHOOSE(Settings!$C$5,Z22,Z23,Z24,Z25,Z26,Z27,Z28,Z29,Z30,Z31,Z32)</f>
        <v>239.083200095238</v>
      </c>
      <c r="AA21" s="113" t="n">
        <f aca="false">CHOOSE(Settings!$C$5,AA22,AA23,AA24,AA25,AA26,AA27,AA28,AA29,AA30,AA31,AA32)</f>
        <v>262.238208095238</v>
      </c>
      <c r="AB21" s="113" t="n">
        <f aca="false">CHOOSE(Settings!$C$5,AB22,AB23,AB24,AB25,AB26,AB27,AB28,AB29,AB30,AB31,AB32)</f>
        <v>284.003915616024</v>
      </c>
      <c r="AC21" s="113" t="n">
        <f aca="false">CHOOSE(Settings!$C$5,AC22,AC23,AC24,AC25,AC26,AC27,AC28,AC29,AC30,AC31,AC32)</f>
        <v>304.463680665155</v>
      </c>
      <c r="AD21" s="113" t="n">
        <f aca="false">CHOOSE(Settings!$C$5,AD22,AD23,AD24,AD25,AD26,AD27,AD28,AD29,AD30,AD31,AD32)</f>
        <v>329.945859833711</v>
      </c>
      <c r="AE21" s="113" t="n">
        <f aca="false">CHOOSE(Settings!$C$5,AE22,AE23,AE24,AE25,AE26,AE27,AE28,AE29,AE30,AE31,AE32)</f>
        <v>351.757272290249</v>
      </c>
      <c r="AF21" s="113" t="n">
        <f aca="false">CHOOSE(Settings!$C$5,AF22,AF23,AF24,AF25,AF26,AF27,AF28,AF29,AF30,AF31,AF32)</f>
        <v>363</v>
      </c>
      <c r="AG21" s="113" t="n">
        <f aca="false">CHOOSE(Settings!$C$5,AG22,AG23,AG24,AG25,AG26,AG27,AG28,AG29,AG30,AG31,AG32)</f>
        <v>373</v>
      </c>
      <c r="AH21" s="113" t="n">
        <f aca="false">CHOOSE(Settings!$C$5,AH22,AH23,AH24,AH25,AH26,AH27,AH28,AH29,AH30,AH31,AH32)</f>
        <v>384</v>
      </c>
      <c r="AI21" s="113" t="n">
        <f aca="false">CHOOSE(Settings!$C$5,AI22,AI23,AI24,AI25,AI26,AI27,AI28,AI29,AI30,AI31,AI32)</f>
        <v>395</v>
      </c>
      <c r="AJ21" s="113" t="n">
        <f aca="false">CHOOSE(Settings!$C$5,AJ22,AJ23,AJ24,AJ25,AJ26,AJ27,AJ28,AJ29,AJ30,AJ31,AJ32)</f>
        <v>400</v>
      </c>
      <c r="AK21" s="113" t="n">
        <f aca="false">CHOOSE(Settings!$C$5,AK22,AK23,AK24,AK25,AK26,AK27,AK28,AK29,AK30,AK31,AK32)</f>
        <v>400</v>
      </c>
      <c r="AL21" s="113" t="n">
        <f aca="false">CHOOSE(Settings!$C$5,AL22,AL23,AL24,AL25,AL26,AL27,AL28,AL29,AL30,AL31,AL32)</f>
        <v>400</v>
      </c>
      <c r="AM21" s="113" t="n">
        <f aca="false">CHOOSE(Settings!$C$5,AM22,AM23,AM24,AM25,AM26,AM27,AM28,AM29,AM30,AM31,AM32)</f>
        <v>400</v>
      </c>
    </row>
    <row r="22" customFormat="false" ht="21" hidden="false" customHeight="true" outlineLevel="0" collapsed="false">
      <c r="A22" s="46"/>
      <c r="B22" s="46"/>
      <c r="C22" s="46" t="s">
        <v>207</v>
      </c>
      <c r="D22" s="114" t="n">
        <v>0</v>
      </c>
      <c r="E22" s="114" t="n">
        <v>0</v>
      </c>
      <c r="F22" s="114" t="n">
        <v>0</v>
      </c>
      <c r="G22" s="114" t="n">
        <v>5</v>
      </c>
      <c r="H22" s="114" t="n">
        <v>14.7</v>
      </c>
      <c r="I22" s="114" t="n">
        <v>23.818</v>
      </c>
      <c r="J22" s="114" t="n">
        <v>32.38892</v>
      </c>
      <c r="K22" s="114" t="n">
        <v>40.4455848</v>
      </c>
      <c r="L22" s="114" t="n">
        <v>48.0188497</v>
      </c>
      <c r="M22" s="114" t="n">
        <v>55.1377187333333</v>
      </c>
      <c r="N22" s="114" t="n">
        <v>61.8294556</v>
      </c>
      <c r="O22" s="114" t="n">
        <v>68.1196882666667</v>
      </c>
      <c r="P22" s="114" t="n">
        <v>79.032506984127</v>
      </c>
      <c r="Q22" s="114" t="n">
        <v>94.2905565396825</v>
      </c>
      <c r="R22" s="114" t="n">
        <v>108.633123174603</v>
      </c>
      <c r="S22" s="114" t="n">
        <v>122.115135777778</v>
      </c>
      <c r="T22" s="114" t="n">
        <v>134.788227619048</v>
      </c>
      <c r="U22" s="114" t="n">
        <v>151.700933968254</v>
      </c>
      <c r="V22" s="114" t="n">
        <v>172.598877936508</v>
      </c>
      <c r="W22" s="114" t="n">
        <v>192.242945269841</v>
      </c>
      <c r="X22" s="114" t="n">
        <v>210.708368539683</v>
      </c>
      <c r="Y22" s="114" t="n">
        <v>233.065866412698</v>
      </c>
      <c r="Z22" s="114" t="n">
        <v>252.238100222222</v>
      </c>
      <c r="AA22" s="114" t="n">
        <v>261</v>
      </c>
      <c r="AB22" s="114" t="n">
        <v>268</v>
      </c>
      <c r="AC22" s="114" t="n">
        <v>275</v>
      </c>
      <c r="AD22" s="114" t="n">
        <v>282</v>
      </c>
      <c r="AE22" s="114" t="n">
        <v>290</v>
      </c>
      <c r="AF22" s="114" t="n">
        <v>298</v>
      </c>
      <c r="AG22" s="114" t="n">
        <v>307</v>
      </c>
      <c r="AH22" s="114" t="n">
        <v>317</v>
      </c>
      <c r="AI22" s="114" t="n">
        <v>327</v>
      </c>
      <c r="AJ22" s="114" t="n">
        <v>338</v>
      </c>
      <c r="AK22" s="114" t="n">
        <v>350</v>
      </c>
      <c r="AL22" s="114" t="n">
        <v>363</v>
      </c>
      <c r="AM22" s="114" t="n">
        <v>377</v>
      </c>
    </row>
    <row r="23" customFormat="false" ht="21" hidden="false" customHeight="true" outlineLevel="0" collapsed="false">
      <c r="A23" s="46"/>
      <c r="B23" s="46"/>
      <c r="C23" s="46" t="s">
        <v>209</v>
      </c>
      <c r="D23" s="114" t="n">
        <v>0</v>
      </c>
      <c r="E23" s="114" t="n">
        <v>0</v>
      </c>
      <c r="F23" s="114" t="n">
        <v>0</v>
      </c>
      <c r="G23" s="114" t="n">
        <v>5</v>
      </c>
      <c r="H23" s="114" t="n">
        <v>14.7</v>
      </c>
      <c r="I23" s="114" t="n">
        <v>23.818</v>
      </c>
      <c r="J23" s="114" t="n">
        <v>32.38892</v>
      </c>
      <c r="K23" s="114" t="n">
        <v>40.4455848</v>
      </c>
      <c r="L23" s="114" t="n">
        <v>48.0188497</v>
      </c>
      <c r="M23" s="114" t="n">
        <v>55.1377187333333</v>
      </c>
      <c r="N23" s="114" t="n">
        <v>61.8294556</v>
      </c>
      <c r="O23" s="114" t="n">
        <v>68.1196882666667</v>
      </c>
      <c r="P23" s="114" t="n">
        <v>74.032506984127</v>
      </c>
      <c r="Q23" s="114" t="n">
        <v>79.5905565396825</v>
      </c>
      <c r="R23" s="114" t="n">
        <v>84.8151231746032</v>
      </c>
      <c r="S23" s="114" t="n">
        <v>89.7262157777778</v>
      </c>
      <c r="T23" s="114" t="n">
        <v>94.3426428253968</v>
      </c>
      <c r="U23" s="114" t="n">
        <v>98.6820842539683</v>
      </c>
      <c r="V23" s="114" t="n">
        <v>107.761159206349</v>
      </c>
      <c r="W23" s="114" t="n">
        <v>121.295489650794</v>
      </c>
      <c r="X23" s="114" t="n">
        <v>134.017760253968</v>
      </c>
      <c r="Y23" s="114" t="n">
        <v>145.976694666667</v>
      </c>
      <c r="Z23" s="114" t="n">
        <v>157.218092984127</v>
      </c>
      <c r="AA23" s="114" t="n">
        <v>167.785007396825</v>
      </c>
      <c r="AB23" s="114" t="n">
        <v>177.717906938776</v>
      </c>
      <c r="AC23" s="114" t="n">
        <v>187.054832532124</v>
      </c>
      <c r="AD23" s="114" t="n">
        <v>195.831542585034</v>
      </c>
      <c r="AE23" s="114" t="n">
        <v>204.081650037793</v>
      </c>
      <c r="AF23" s="114" t="n">
        <v>216.836751020408</v>
      </c>
      <c r="AG23" s="114" t="n">
        <v>233.826545971277</v>
      </c>
      <c r="AH23" s="114" t="n">
        <v>249.796953197279</v>
      </c>
      <c r="AI23" s="114" t="n">
        <v>264.809136024187</v>
      </c>
      <c r="AJ23" s="114" t="n">
        <v>278.920587845805</v>
      </c>
      <c r="AK23" s="114" t="n">
        <v>292.185352592593</v>
      </c>
      <c r="AL23" s="114" t="n">
        <v>304.654231413454</v>
      </c>
      <c r="AM23" s="114" t="n">
        <v>321.374977535903</v>
      </c>
    </row>
    <row r="24" customFormat="false" ht="21" hidden="false" customHeight="true" outlineLevel="0" collapsed="false">
      <c r="A24" s="46"/>
      <c r="B24" s="46"/>
      <c r="C24" s="46" t="s">
        <v>210</v>
      </c>
      <c r="D24" s="114" t="n">
        <v>0</v>
      </c>
      <c r="E24" s="114" t="n">
        <v>0</v>
      </c>
      <c r="F24" s="114" t="n">
        <v>0</v>
      </c>
      <c r="G24" s="114" t="n">
        <v>5</v>
      </c>
      <c r="H24" s="114" t="n">
        <v>14.7</v>
      </c>
      <c r="I24" s="114" t="n">
        <v>23.818</v>
      </c>
      <c r="J24" s="114" t="n">
        <v>33.63892</v>
      </c>
      <c r="K24" s="114" t="n">
        <v>44.1205848</v>
      </c>
      <c r="L24" s="114" t="n">
        <v>53.9733497</v>
      </c>
      <c r="M24" s="114" t="n">
        <v>63.2349487333333</v>
      </c>
      <c r="N24" s="114" t="n">
        <v>71.9408518</v>
      </c>
      <c r="O24" s="114" t="n">
        <v>80.1244007</v>
      </c>
      <c r="P24" s="114" t="n">
        <v>87.8169366666667</v>
      </c>
      <c r="Q24" s="114" t="n">
        <v>95.0479204444444</v>
      </c>
      <c r="R24" s="114" t="n">
        <v>101.845045238095</v>
      </c>
      <c r="S24" s="114" t="n">
        <v>114.484342507937</v>
      </c>
      <c r="T24" s="114" t="n">
        <v>132.615281968254</v>
      </c>
      <c r="U24" s="114" t="n">
        <v>149.658365047619</v>
      </c>
      <c r="V24" s="114" t="n">
        <v>165.678863142857</v>
      </c>
      <c r="W24" s="114" t="n">
        <v>180.738131365079</v>
      </c>
      <c r="X24" s="114" t="n">
        <v>194.893843460317</v>
      </c>
      <c r="Y24" s="114" t="n">
        <v>214.450212857143</v>
      </c>
      <c r="Z24" s="114" t="n">
        <v>239.083200095238</v>
      </c>
      <c r="AA24" s="114" t="n">
        <v>262.238208095238</v>
      </c>
      <c r="AB24" s="114" t="n">
        <v>284.003915616024</v>
      </c>
      <c r="AC24" s="114" t="n">
        <v>304.463680665155</v>
      </c>
      <c r="AD24" s="114" t="n">
        <v>329.945859833711</v>
      </c>
      <c r="AE24" s="114" t="n">
        <v>351.757272290249</v>
      </c>
      <c r="AF24" s="114" t="n">
        <v>363</v>
      </c>
      <c r="AG24" s="114" t="n">
        <v>373</v>
      </c>
      <c r="AH24" s="114" t="n">
        <v>384</v>
      </c>
      <c r="AI24" s="114" t="n">
        <v>395</v>
      </c>
      <c r="AJ24" s="114" t="n">
        <v>400</v>
      </c>
      <c r="AK24" s="114" t="n">
        <v>400</v>
      </c>
      <c r="AL24" s="114" t="n">
        <v>400</v>
      </c>
      <c r="AM24" s="114" t="n">
        <v>400</v>
      </c>
    </row>
    <row r="25" customFormat="false" ht="21" hidden="false" customHeight="true" outlineLevel="0" collapsed="false">
      <c r="A25" s="46"/>
      <c r="B25" s="46"/>
      <c r="C25" s="46" t="s">
        <v>212</v>
      </c>
      <c r="D25" s="114" t="n">
        <v>0</v>
      </c>
      <c r="E25" s="114" t="n">
        <v>0</v>
      </c>
      <c r="F25" s="114" t="n">
        <v>0</v>
      </c>
      <c r="G25" s="114" t="n">
        <v>5</v>
      </c>
      <c r="H25" s="114" t="n">
        <v>14.7</v>
      </c>
      <c r="I25" s="114" t="n">
        <v>23.818</v>
      </c>
      <c r="J25" s="114" t="n">
        <v>33.63892</v>
      </c>
      <c r="K25" s="114" t="n">
        <v>44.1205848115942</v>
      </c>
      <c r="L25" s="114" t="n">
        <v>53.9733497101449</v>
      </c>
      <c r="M25" s="114" t="n">
        <v>63.2349487246377</v>
      </c>
      <c r="N25" s="114" t="n">
        <v>71.9408517971014</v>
      </c>
      <c r="O25" s="114" t="n">
        <v>80.1244006956522</v>
      </c>
      <c r="P25" s="114" t="n">
        <v>87.8169366459627</v>
      </c>
      <c r="Q25" s="114" t="n">
        <v>95.0479204692892</v>
      </c>
      <c r="R25" s="114" t="n">
        <v>101.845045217391</v>
      </c>
      <c r="S25" s="114" t="n">
        <v>114.48434252588</v>
      </c>
      <c r="T25" s="114" t="n">
        <v>132.615281959972</v>
      </c>
      <c r="U25" s="114" t="n">
        <v>149.65836505176</v>
      </c>
      <c r="V25" s="114" t="n">
        <v>165.678863133195</v>
      </c>
      <c r="W25" s="114" t="n">
        <v>180.738131345756</v>
      </c>
      <c r="X25" s="114" t="n">
        <v>194.893843478261</v>
      </c>
      <c r="Y25" s="114" t="n">
        <v>214.450212864044</v>
      </c>
      <c r="Z25" s="114" t="n">
        <v>239.083200082816</v>
      </c>
      <c r="AA25" s="114" t="n">
        <v>262.238208088337</v>
      </c>
      <c r="AB25" s="114" t="n">
        <v>284.003915606822</v>
      </c>
      <c r="AC25" s="114" t="n">
        <v>304.463680673042</v>
      </c>
      <c r="AD25" s="114" t="n">
        <v>329.945859831082</v>
      </c>
      <c r="AE25" s="114" t="n">
        <v>351.757272286306</v>
      </c>
      <c r="AF25" s="114" t="n">
        <v>363</v>
      </c>
      <c r="AG25" s="114" t="n">
        <v>373</v>
      </c>
      <c r="AH25" s="114" t="n">
        <v>384</v>
      </c>
      <c r="AI25" s="114" t="n">
        <v>395</v>
      </c>
      <c r="AJ25" s="114" t="n">
        <v>400</v>
      </c>
      <c r="AK25" s="114" t="n">
        <v>400</v>
      </c>
      <c r="AL25" s="114" t="n">
        <v>400</v>
      </c>
      <c r="AM25" s="114" t="n">
        <v>400</v>
      </c>
    </row>
    <row r="26" customFormat="false" ht="21" hidden="false" customHeight="true" outlineLevel="0" collapsed="false">
      <c r="A26" s="46"/>
      <c r="B26" s="46"/>
      <c r="C26" s="46" t="s">
        <v>214</v>
      </c>
      <c r="D26" s="114" t="n">
        <v>0</v>
      </c>
      <c r="E26" s="114" t="n">
        <v>0</v>
      </c>
      <c r="F26" s="114" t="n">
        <v>0</v>
      </c>
      <c r="G26" s="114" t="n">
        <v>5</v>
      </c>
      <c r="H26" s="114" t="n">
        <v>14.7</v>
      </c>
      <c r="I26" s="114" t="n">
        <v>23.818</v>
      </c>
      <c r="J26" s="114" t="n">
        <v>33.63892</v>
      </c>
      <c r="K26" s="114" t="n">
        <v>44.1205847948718</v>
      </c>
      <c r="L26" s="114" t="n">
        <v>53.9733497179487</v>
      </c>
      <c r="M26" s="114" t="n">
        <v>63.2349487179487</v>
      </c>
      <c r="N26" s="114" t="n">
        <v>71.9408517948718</v>
      </c>
      <c r="O26" s="114" t="n">
        <v>80.1244006923077</v>
      </c>
      <c r="P26" s="114" t="n">
        <v>87.8169366544567</v>
      </c>
      <c r="Q26" s="114" t="n">
        <v>95.0479204639805</v>
      </c>
      <c r="R26" s="114" t="n">
        <v>101.845045225885</v>
      </c>
      <c r="S26" s="114" t="n">
        <v>114.484342515263</v>
      </c>
      <c r="T26" s="114" t="n">
        <v>132.615281953602</v>
      </c>
      <c r="U26" s="114" t="n">
        <v>149.658365054945</v>
      </c>
      <c r="V26" s="114" t="n">
        <v>165.678863150183</v>
      </c>
      <c r="W26" s="114" t="n">
        <v>180.738131355311</v>
      </c>
      <c r="X26" s="114" t="n">
        <v>194.893843467643</v>
      </c>
      <c r="Y26" s="114" t="n">
        <v>214.450212869353</v>
      </c>
      <c r="Z26" s="114" t="n">
        <v>239.08320009768</v>
      </c>
      <c r="AA26" s="114" t="n">
        <v>262.238208083028</v>
      </c>
      <c r="AB26" s="114" t="n">
        <v>284.003915599744</v>
      </c>
      <c r="AC26" s="114" t="n">
        <v>304.463680655852</v>
      </c>
      <c r="AD26" s="114" t="n">
        <v>329.94585982906</v>
      </c>
      <c r="AE26" s="114" t="n">
        <v>351.757272283272</v>
      </c>
      <c r="AF26" s="114" t="n">
        <v>363</v>
      </c>
      <c r="AG26" s="114" t="n">
        <v>373</v>
      </c>
      <c r="AH26" s="114" t="n">
        <v>384</v>
      </c>
      <c r="AI26" s="114" t="n">
        <v>395</v>
      </c>
      <c r="AJ26" s="114" t="n">
        <v>400</v>
      </c>
      <c r="AK26" s="114" t="n">
        <v>400</v>
      </c>
      <c r="AL26" s="114" t="n">
        <v>400</v>
      </c>
      <c r="AM26" s="114" t="n">
        <v>400</v>
      </c>
    </row>
    <row r="27" customFormat="false" ht="21" hidden="false" customHeight="true" outlineLevel="0" collapsed="false">
      <c r="A27" s="46"/>
      <c r="B27" s="46"/>
      <c r="C27" s="46" t="s">
        <v>216</v>
      </c>
      <c r="D27" s="114" t="n">
        <v>0</v>
      </c>
      <c r="E27" s="114" t="n">
        <v>0</v>
      </c>
      <c r="F27" s="114" t="n">
        <v>0</v>
      </c>
      <c r="G27" s="114" t="n">
        <v>5</v>
      </c>
      <c r="H27" s="114" t="n">
        <v>14.7</v>
      </c>
      <c r="I27" s="114" t="n">
        <v>23.818</v>
      </c>
      <c r="J27" s="114" t="n">
        <v>32.38892</v>
      </c>
      <c r="K27" s="114" t="n">
        <v>40.4455848115942</v>
      </c>
      <c r="L27" s="114" t="n">
        <v>48.0188497101449</v>
      </c>
      <c r="M27" s="114" t="n">
        <v>55.1377187246377</v>
      </c>
      <c r="N27" s="114" t="n">
        <v>61.8294555942029</v>
      </c>
      <c r="O27" s="114" t="n">
        <v>68.1196882608696</v>
      </c>
      <c r="P27" s="114" t="n">
        <v>74.0325069703244</v>
      </c>
      <c r="Q27" s="114" t="n">
        <v>79.5905565493444</v>
      </c>
      <c r="R27" s="114" t="n">
        <v>84.8151231746032</v>
      </c>
      <c r="S27" s="114" t="n">
        <v>89.7262157625949</v>
      </c>
      <c r="T27" s="114" t="n">
        <v>94.342642815735</v>
      </c>
      <c r="U27" s="114" t="n">
        <v>98.6820842512077</v>
      </c>
      <c r="V27" s="114" t="n">
        <v>107.761159199448</v>
      </c>
      <c r="W27" s="114" t="n">
        <v>121.295489661836</v>
      </c>
      <c r="X27" s="114" t="n">
        <v>134.017760276052</v>
      </c>
      <c r="Y27" s="114" t="n">
        <v>145.976694658385</v>
      </c>
      <c r="Z27" s="114" t="n">
        <v>157.218092974465</v>
      </c>
      <c r="AA27" s="114" t="n">
        <v>167.785007398206</v>
      </c>
      <c r="AB27" s="114" t="n">
        <v>177.717906944034</v>
      </c>
      <c r="AC27" s="114" t="n">
        <v>187.054832534753</v>
      </c>
      <c r="AD27" s="114" t="n">
        <v>195.831542594236</v>
      </c>
      <c r="AE27" s="114" t="n">
        <v>204.08165003122</v>
      </c>
      <c r="AF27" s="114" t="n">
        <v>216.836751020408</v>
      </c>
      <c r="AG27" s="114" t="n">
        <v>233.826545966019</v>
      </c>
      <c r="AH27" s="114" t="n">
        <v>249.796953195964</v>
      </c>
      <c r="AI27" s="114" t="n">
        <v>264.809136021558</v>
      </c>
      <c r="AJ27" s="114" t="n">
        <v>278.920587860265</v>
      </c>
      <c r="AK27" s="114" t="n">
        <v>292.185352578133</v>
      </c>
      <c r="AL27" s="114" t="n">
        <v>304.654231423971</v>
      </c>
      <c r="AM27" s="114" t="n">
        <v>321.374977554307</v>
      </c>
    </row>
    <row r="28" customFormat="false" ht="21" hidden="false" customHeight="true" outlineLevel="0" collapsed="false">
      <c r="A28" s="46"/>
      <c r="B28" s="46"/>
      <c r="C28" s="46" t="s">
        <v>218</v>
      </c>
      <c r="D28" s="114" t="n">
        <v>0</v>
      </c>
      <c r="E28" s="114" t="n">
        <v>0</v>
      </c>
      <c r="F28" s="114" t="n">
        <v>0</v>
      </c>
      <c r="G28" s="114" t="n">
        <v>5</v>
      </c>
      <c r="H28" s="114" t="n">
        <v>14.7</v>
      </c>
      <c r="I28" s="114" t="n">
        <v>23.818</v>
      </c>
      <c r="J28" s="114" t="n">
        <v>32.38892</v>
      </c>
      <c r="K28" s="114" t="n">
        <v>40.4455847948718</v>
      </c>
      <c r="L28" s="114" t="n">
        <v>48.0188497179487</v>
      </c>
      <c r="M28" s="114" t="n">
        <v>55.1377187179487</v>
      </c>
      <c r="N28" s="114" t="n">
        <v>61.8294556153846</v>
      </c>
      <c r="O28" s="114" t="n">
        <v>68.1196882564103</v>
      </c>
      <c r="P28" s="114" t="n">
        <v>74.032506984127</v>
      </c>
      <c r="Q28" s="114" t="n">
        <v>79.5905565567766</v>
      </c>
      <c r="R28" s="114" t="n">
        <v>84.8151231501832</v>
      </c>
      <c r="S28" s="114" t="n">
        <v>89.7262157753358</v>
      </c>
      <c r="T28" s="114" t="n">
        <v>94.3426428327228</v>
      </c>
      <c r="U28" s="114" t="n">
        <v>98.6820842490843</v>
      </c>
      <c r="V28" s="114" t="n">
        <v>107.761159194139</v>
      </c>
      <c r="W28" s="114" t="n">
        <v>121.29548964591</v>
      </c>
      <c r="X28" s="114" t="n">
        <v>134.01776026862</v>
      </c>
      <c r="Y28" s="114" t="n">
        <v>145.976694652015</v>
      </c>
      <c r="Z28" s="114" t="n">
        <v>157.218092967033</v>
      </c>
      <c r="AA28" s="114" t="n">
        <v>167.785007399267</v>
      </c>
      <c r="AB28" s="114" t="n">
        <v>177.717906948078</v>
      </c>
      <c r="AC28" s="114" t="n">
        <v>187.054832536775</v>
      </c>
      <c r="AD28" s="114" t="n">
        <v>195.831542578057</v>
      </c>
      <c r="AE28" s="114" t="n">
        <v>204.081650026164</v>
      </c>
      <c r="AF28" s="114" t="n">
        <v>216.836751020408</v>
      </c>
      <c r="AG28" s="114" t="n">
        <v>233.826545961975</v>
      </c>
      <c r="AH28" s="114" t="n">
        <v>249.79695321821</v>
      </c>
      <c r="AI28" s="114" t="n">
        <v>264.809136019536</v>
      </c>
      <c r="AJ28" s="114" t="n">
        <v>278.920587848131</v>
      </c>
      <c r="AK28" s="114" t="n">
        <v>292.185352590267</v>
      </c>
      <c r="AL28" s="114" t="n">
        <v>304.65423143206</v>
      </c>
      <c r="AM28" s="114" t="n">
        <v>321.374977545206</v>
      </c>
    </row>
    <row r="29" customFormat="false" ht="21" hidden="false" customHeight="true" outlineLevel="0" collapsed="false">
      <c r="A29" s="46"/>
      <c r="B29" s="46"/>
      <c r="C29" s="46" t="s">
        <v>220</v>
      </c>
      <c r="D29" s="114" t="n">
        <v>0</v>
      </c>
      <c r="E29" s="114" t="n">
        <v>0</v>
      </c>
      <c r="F29" s="114" t="n">
        <v>0</v>
      </c>
      <c r="G29" s="114" t="n">
        <v>0</v>
      </c>
      <c r="H29" s="114" t="n">
        <v>0</v>
      </c>
      <c r="I29" s="114" t="n">
        <v>3</v>
      </c>
      <c r="J29" s="114" t="n">
        <v>8.76</v>
      </c>
      <c r="K29" s="114" t="n">
        <v>14.0592</v>
      </c>
      <c r="L29" s="114" t="n">
        <v>18.934464</v>
      </c>
      <c r="M29" s="114" t="n">
        <v>23.41970688</v>
      </c>
      <c r="N29" s="114" t="n">
        <v>27.54613032</v>
      </c>
      <c r="O29" s="114" t="n">
        <v>31.34243992</v>
      </c>
      <c r="P29" s="114" t="n">
        <v>34.8350447238095</v>
      </c>
      <c r="Q29" s="114" t="n">
        <v>38.0482411428571</v>
      </c>
      <c r="R29" s="114" t="n">
        <v>41.0043818285714</v>
      </c>
      <c r="S29" s="114" t="n">
        <v>43.7240313142857</v>
      </c>
      <c r="T29" s="114" t="n">
        <v>46.2261088</v>
      </c>
      <c r="U29" s="114" t="n">
        <v>48.5280200761905</v>
      </c>
      <c r="V29" s="114" t="n">
        <v>50.6457784761905</v>
      </c>
      <c r="W29" s="114" t="n">
        <v>52.5941161904762</v>
      </c>
      <c r="X29" s="114" t="n">
        <v>54.3865868952381</v>
      </c>
      <c r="Y29" s="114" t="n">
        <v>56.0356599619048</v>
      </c>
      <c r="Z29" s="114" t="n">
        <v>57.5528071619048</v>
      </c>
      <c r="AA29" s="114" t="n">
        <v>58.9485825904762</v>
      </c>
      <c r="AB29" s="114" t="n">
        <v>60.2326959818594</v>
      </c>
      <c r="AC29" s="114" t="n">
        <v>61.4140802902494</v>
      </c>
      <c r="AD29" s="114" t="n">
        <v>62.5009538684807</v>
      </c>
      <c r="AE29" s="114" t="n">
        <v>63.500877569161</v>
      </c>
      <c r="AF29" s="114" t="n">
        <v>64.4208073650794</v>
      </c>
      <c r="AG29" s="114" t="n">
        <v>65.2671427845805</v>
      </c>
      <c r="AH29" s="114" t="n">
        <v>66.0457713560091</v>
      </c>
      <c r="AI29" s="114" t="n">
        <v>66.7621096417234</v>
      </c>
      <c r="AJ29" s="114" t="n">
        <v>67.421140861678</v>
      </c>
      <c r="AK29" s="114" t="n">
        <v>68.0274496145125</v>
      </c>
      <c r="AL29" s="114" t="n">
        <v>68.5852536235828</v>
      </c>
      <c r="AM29" s="114" t="n">
        <v>72.0984333424036</v>
      </c>
    </row>
    <row r="30" customFormat="false" ht="21" hidden="false" customHeight="true" outlineLevel="0" collapsed="false">
      <c r="A30" s="46"/>
      <c r="B30" s="46"/>
      <c r="C30" s="46" t="s">
        <v>221</v>
      </c>
      <c r="D30" s="114" t="n">
        <v>0</v>
      </c>
      <c r="E30" s="114" t="n">
        <v>0</v>
      </c>
      <c r="F30" s="114" t="n">
        <v>0</v>
      </c>
      <c r="G30" s="114" t="n">
        <v>0</v>
      </c>
      <c r="H30" s="114" t="n">
        <v>0</v>
      </c>
      <c r="I30" s="114" t="n">
        <v>0</v>
      </c>
      <c r="J30" s="114" t="n">
        <v>0</v>
      </c>
      <c r="K30" s="114" t="n">
        <v>0</v>
      </c>
      <c r="L30" s="114" t="n">
        <v>0</v>
      </c>
      <c r="M30" s="114" t="n">
        <v>0</v>
      </c>
      <c r="N30" s="114" t="n">
        <v>0</v>
      </c>
      <c r="O30" s="114" t="n">
        <v>0</v>
      </c>
      <c r="P30" s="114" t="n">
        <v>0</v>
      </c>
      <c r="Q30" s="114" t="n">
        <v>0</v>
      </c>
      <c r="R30" s="114" t="n">
        <v>0</v>
      </c>
      <c r="S30" s="114" t="n">
        <v>0</v>
      </c>
      <c r="T30" s="114" t="n">
        <v>0</v>
      </c>
      <c r="U30" s="114" t="n">
        <v>0</v>
      </c>
      <c r="V30" s="114" t="n">
        <v>0</v>
      </c>
      <c r="W30" s="114" t="n">
        <v>0</v>
      </c>
      <c r="X30" s="114" t="n">
        <v>0</v>
      </c>
      <c r="Y30" s="114" t="n">
        <v>0</v>
      </c>
      <c r="Z30" s="114" t="n">
        <v>0</v>
      </c>
      <c r="AA30" s="114" t="n">
        <v>0</v>
      </c>
      <c r="AB30" s="114" t="n">
        <v>0</v>
      </c>
      <c r="AC30" s="114" t="n">
        <v>0</v>
      </c>
      <c r="AD30" s="114" t="n">
        <v>0</v>
      </c>
      <c r="AE30" s="114" t="n">
        <v>0</v>
      </c>
      <c r="AF30" s="114" t="n">
        <v>0</v>
      </c>
      <c r="AG30" s="114" t="n">
        <v>0</v>
      </c>
      <c r="AH30" s="114" t="n">
        <v>0</v>
      </c>
      <c r="AI30" s="114" t="n">
        <v>0</v>
      </c>
      <c r="AJ30" s="114" t="n">
        <v>0</v>
      </c>
      <c r="AK30" s="114" t="n">
        <v>0</v>
      </c>
      <c r="AL30" s="114" t="n">
        <v>0</v>
      </c>
      <c r="AM30" s="114" t="n">
        <v>0</v>
      </c>
    </row>
    <row r="31" customFormat="false" ht="21" hidden="false" customHeight="true" outlineLevel="0" collapsed="false">
      <c r="A31" s="46"/>
      <c r="B31" s="46"/>
      <c r="C31" s="46" t="s">
        <v>222</v>
      </c>
      <c r="D31" s="114" t="n">
        <v>0</v>
      </c>
      <c r="E31" s="114" t="n">
        <v>0</v>
      </c>
      <c r="F31" s="114" t="n">
        <v>0</v>
      </c>
      <c r="G31" s="114" t="n">
        <v>0</v>
      </c>
      <c r="H31" s="114" t="n">
        <v>0</v>
      </c>
      <c r="I31" s="114" t="n">
        <v>3</v>
      </c>
      <c r="J31" s="114" t="n">
        <v>8.76</v>
      </c>
      <c r="K31" s="114" t="n">
        <v>14.0592</v>
      </c>
      <c r="L31" s="114" t="n">
        <v>18.934464</v>
      </c>
      <c r="M31" s="114" t="n">
        <v>23.41970688</v>
      </c>
      <c r="N31" s="114" t="n">
        <v>27.54613032</v>
      </c>
      <c r="O31" s="114" t="n">
        <v>31.34243992</v>
      </c>
      <c r="P31" s="114" t="n">
        <v>34.8350447238095</v>
      </c>
      <c r="Q31" s="114" t="n">
        <v>38.0482411428571</v>
      </c>
      <c r="R31" s="114" t="n">
        <v>41.0043818285714</v>
      </c>
      <c r="S31" s="114" t="n">
        <v>43.7240313142857</v>
      </c>
      <c r="T31" s="114" t="n">
        <v>46.2261088</v>
      </c>
      <c r="U31" s="114" t="n">
        <v>48.5280200761905</v>
      </c>
      <c r="V31" s="114" t="n">
        <v>50.6457784761905</v>
      </c>
      <c r="W31" s="114" t="n">
        <v>52.5941161904762</v>
      </c>
      <c r="X31" s="114" t="n">
        <v>54.3865868952381</v>
      </c>
      <c r="Y31" s="114" t="n">
        <v>56.0356599619048</v>
      </c>
      <c r="Z31" s="114" t="n">
        <v>57.5528071619048</v>
      </c>
      <c r="AA31" s="114" t="n">
        <v>61.9485825904762</v>
      </c>
      <c r="AB31" s="114" t="n">
        <v>68.9926959818594</v>
      </c>
      <c r="AC31" s="114" t="n">
        <v>75.4732802902494</v>
      </c>
      <c r="AD31" s="114" t="n">
        <v>81.4354178684807</v>
      </c>
      <c r="AE31" s="114" t="n">
        <v>86.9205844535147</v>
      </c>
      <c r="AF31" s="114" t="n">
        <v>91.9669376870748</v>
      </c>
      <c r="AG31" s="114" t="n">
        <v>96.6095826575964</v>
      </c>
      <c r="AH31" s="114" t="n">
        <v>100.880816072562</v>
      </c>
      <c r="AI31" s="114" t="n">
        <v>104.81035076644</v>
      </c>
      <c r="AJ31" s="114" t="n">
        <v>108.425522721088</v>
      </c>
      <c r="AK31" s="114" t="n">
        <v>111.751480888889</v>
      </c>
      <c r="AL31" s="114" t="n">
        <v>114.811362430839</v>
      </c>
      <c r="AM31" s="114" t="n">
        <v>117.626453442177</v>
      </c>
    </row>
    <row r="32" customFormat="false" ht="21" hidden="false" customHeight="true" outlineLevel="0" collapsed="false">
      <c r="A32" s="46"/>
      <c r="B32" s="46"/>
      <c r="C32" s="46" t="s">
        <v>223</v>
      </c>
      <c r="D32" s="114" t="n">
        <v>0</v>
      </c>
      <c r="E32" s="114" t="n">
        <v>0</v>
      </c>
      <c r="F32" s="114" t="n">
        <v>0</v>
      </c>
      <c r="G32" s="114" t="n">
        <v>0</v>
      </c>
      <c r="H32" s="114" t="n">
        <v>0</v>
      </c>
      <c r="I32" s="114" t="n">
        <v>0</v>
      </c>
      <c r="J32" s="114" t="n">
        <v>0</v>
      </c>
      <c r="K32" s="114" t="n">
        <v>0</v>
      </c>
      <c r="L32" s="114" t="n">
        <v>0</v>
      </c>
      <c r="M32" s="114" t="n">
        <v>0</v>
      </c>
      <c r="N32" s="114" t="n">
        <v>0</v>
      </c>
      <c r="O32" s="114" t="n">
        <v>0</v>
      </c>
      <c r="P32" s="114" t="n">
        <v>0</v>
      </c>
      <c r="Q32" s="114" t="n">
        <v>0</v>
      </c>
      <c r="R32" s="114" t="n">
        <v>0</v>
      </c>
      <c r="S32" s="114" t="n">
        <v>0</v>
      </c>
      <c r="T32" s="114" t="n">
        <v>0</v>
      </c>
      <c r="U32" s="114" t="n">
        <v>0</v>
      </c>
      <c r="V32" s="114" t="n">
        <v>0</v>
      </c>
      <c r="W32" s="114" t="n">
        <v>0</v>
      </c>
      <c r="X32" s="114" t="n">
        <v>0</v>
      </c>
      <c r="Y32" s="114" t="n">
        <v>0</v>
      </c>
      <c r="Z32" s="114" t="n">
        <v>0</v>
      </c>
      <c r="AA32" s="114" t="n">
        <v>0</v>
      </c>
      <c r="AB32" s="114" t="n">
        <v>0</v>
      </c>
      <c r="AC32" s="114" t="n">
        <v>0</v>
      </c>
      <c r="AD32" s="114" t="n">
        <v>0</v>
      </c>
      <c r="AE32" s="114" t="n">
        <v>0</v>
      </c>
      <c r="AF32" s="114" t="n">
        <v>0</v>
      </c>
      <c r="AG32" s="114" t="n">
        <v>0</v>
      </c>
      <c r="AH32" s="114" t="n">
        <v>0</v>
      </c>
      <c r="AI32" s="114" t="n">
        <v>0</v>
      </c>
      <c r="AJ32" s="114" t="n">
        <v>0</v>
      </c>
      <c r="AK32" s="114" t="n">
        <v>0</v>
      </c>
      <c r="AL32" s="114" t="n">
        <v>0</v>
      </c>
      <c r="AM32" s="114" t="n">
        <v>0</v>
      </c>
    </row>
    <row r="33" customFormat="false" ht="21" hidden="false" customHeight="true" outlineLevel="0" collapsed="false">
      <c r="A33" s="46"/>
      <c r="B33" s="46"/>
      <c r="C33" s="46"/>
      <c r="D33" s="112"/>
      <c r="E33" s="112"/>
      <c r="F33" s="112"/>
      <c r="G33" s="112"/>
      <c r="H33" s="112"/>
      <c r="I33" s="112"/>
      <c r="J33" s="112"/>
      <c r="K33" s="112"/>
      <c r="L33" s="112"/>
      <c r="M33" s="112"/>
      <c r="N33" s="112"/>
      <c r="O33" s="112"/>
      <c r="P33" s="112"/>
      <c r="Q33" s="112"/>
      <c r="R33" s="112"/>
      <c r="S33" s="112"/>
      <c r="T33" s="112"/>
      <c r="U33" s="112"/>
      <c r="V33" s="112"/>
      <c r="W33" s="112"/>
      <c r="X33" s="112"/>
      <c r="Y33" s="112"/>
      <c r="Z33" s="112"/>
      <c r="AA33" s="112"/>
      <c r="AB33" s="112"/>
      <c r="AC33" s="112"/>
      <c r="AD33" s="112"/>
      <c r="AE33" s="112"/>
      <c r="AF33" s="112"/>
      <c r="AG33" s="112"/>
      <c r="AH33" s="112"/>
      <c r="AI33" s="112"/>
      <c r="AJ33" s="112"/>
      <c r="AK33" s="112"/>
      <c r="AL33" s="112"/>
      <c r="AM33" s="112"/>
    </row>
    <row r="34" customFormat="false" ht="21" hidden="false" customHeight="true" outlineLevel="0" collapsed="false">
      <c r="A34" s="46"/>
      <c r="B34" s="46"/>
      <c r="C34" s="89" t="s">
        <v>335</v>
      </c>
      <c r="D34" s="113" t="n">
        <f aca="false">CHOOSE(Settings!$C$5,D35,D36,D37,D38,D39,D40,D41,D42,D43,D44,D45)</f>
        <v>0</v>
      </c>
      <c r="E34" s="113" t="n">
        <f aca="false">CHOOSE(Settings!$C$5,E35,E36,E37,E38,E39,E40,E41,E42,E43,E44,E45)</f>
        <v>0</v>
      </c>
      <c r="F34" s="113" t="n">
        <f aca="false">CHOOSE(Settings!$C$5,F35,F36,F37,F38,F39,F40,F41,F42,F43,F44,F45)</f>
        <v>0</v>
      </c>
      <c r="G34" s="113" t="n">
        <f aca="false">CHOOSE(Settings!$C$5,G35,G36,G37,G38,G39,G40,G41,G42,G43,G44,G45)</f>
        <v>3</v>
      </c>
      <c r="H34" s="113" t="n">
        <f aca="false">CHOOSE(Settings!$C$5,H35,H36,H37,H38,H39,H40,H41,H42,H43,H44,H45)</f>
        <v>8.76</v>
      </c>
      <c r="I34" s="113" t="n">
        <f aca="false">CHOOSE(Settings!$C$5,I35,I36,I37,I38,I39,I40,I41,I42,I43,I44,I45)</f>
        <v>14.0592</v>
      </c>
      <c r="J34" s="113" t="n">
        <f aca="false">CHOOSE(Settings!$C$5,J35,J36,J37,J38,J39,J40,J41,J42,J43,J44,J45)</f>
        <v>19.684464</v>
      </c>
      <c r="K34" s="113" t="n">
        <f aca="false">CHOOSE(Settings!$C$5,K35,K36,K37,K38,K39,K40,K41,K42,K43,K44,K45)</f>
        <v>25.6097068666667</v>
      </c>
      <c r="L34" s="113" t="n">
        <f aca="false">CHOOSE(Settings!$C$5,L35,L36,L37,L38,L39,L40,L41,L42,L43,L44,L45)</f>
        <v>31.0609303333333</v>
      </c>
      <c r="M34" s="113" t="n">
        <f aca="false">CHOOSE(Settings!$C$5,M35,M36,M37,M38,M39,M40,M41,M42,M43,M44,M45)</f>
        <v>36.0760559333333</v>
      </c>
      <c r="N34" s="113" t="n">
        <f aca="false">CHOOSE(Settings!$C$5,N35,N36,N37,N38,N39,N40,N41,N42,N43,N44,N45)</f>
        <v>40.6899714</v>
      </c>
      <c r="O34" s="113" t="n">
        <f aca="false">CHOOSE(Settings!$C$5,O35,O36,O37,O38,O39,O40,O41,O42,O43,O44,O45)</f>
        <v>44.9347737333333</v>
      </c>
      <c r="P34" s="113" t="n">
        <f aca="false">CHOOSE(Settings!$C$5,P35,P36,P37,P38,P39,P40,P41,P42,P43,P44,P45)</f>
        <v>48.8399918095238</v>
      </c>
      <c r="Q34" s="113" t="n">
        <f aca="false">CHOOSE(Settings!$C$5,Q35,Q36,Q37,Q38,Q39,Q40,Q41,Q42,Q43,Q44,Q45)</f>
        <v>52.4327924444444</v>
      </c>
      <c r="R34" s="113" t="n">
        <f aca="false">CHOOSE(Settings!$C$5,R35,R36,R37,R38,R39,R40,R41,R42,R43,R44,R45)</f>
        <v>55.7381690793651</v>
      </c>
      <c r="S34" s="113" t="n">
        <f aca="false">CHOOSE(Settings!$C$5,S35,S36,S37,S38,S39,S40,S41,S42,S43,S44,S45)</f>
        <v>62.5291155555556</v>
      </c>
      <c r="T34" s="113" t="n">
        <f aca="false">CHOOSE(Settings!$C$5,T35,T36,T37,T38,T39,T40,T41,T42,T43,T44,T45)</f>
        <v>72.5267862857143</v>
      </c>
      <c r="U34" s="113" t="n">
        <f aca="false">CHOOSE(Settings!$C$5,U35,U36,U37,U38,U39,U40,U41,U42,U43,U44,U45)</f>
        <v>81.7246434285714</v>
      </c>
      <c r="V34" s="113" t="n">
        <f aca="false">CHOOSE(Settings!$C$5,V35,V36,V37,V38,V39,V40,V41,V42,V43,V44,V45)</f>
        <v>90.1866719365079</v>
      </c>
      <c r="W34" s="113" t="n">
        <f aca="false">CHOOSE(Settings!$C$5,W35,W36,W37,W38,W39,W40,W41,W42,W43,W44,W45)</f>
        <v>97.9717381587302</v>
      </c>
      <c r="X34" s="113" t="n">
        <f aca="false">CHOOSE(Settings!$C$5,X35,X36,X37,X38,X39,X40,X41,X42,X43,X44,X45)</f>
        <v>105.133999111111</v>
      </c>
      <c r="Y34" s="113" t="n">
        <f aca="false">CHOOSE(Settings!$C$5,Y35,Y36,Y37,Y38,Y39,Y40,Y41,Y42,Y43,Y44,Y45)</f>
        <v>113.284578031746</v>
      </c>
      <c r="Z34" s="113" t="n">
        <f aca="false">CHOOSE(Settings!$C$5,Z35,Z36,Z37,Z38,Z39,Z40,Z41,Z42,Z43,Z44,Z45)</f>
        <v>122.564638984127</v>
      </c>
      <c r="AA34" s="113" t="n">
        <f aca="false">CHOOSE(Settings!$C$5,AA35,AA36,AA37,AA38,AA39,AA40,AA41,AA42,AA43,AA44,AA45)</f>
        <v>131.53834952381</v>
      </c>
      <c r="AB34" s="113" t="n">
        <f aca="false">CHOOSE(Settings!$C$5,AB35,AB36,AB37,AB38,AB39,AB40,AB41,AB42,AB43,AB44,AB45)</f>
        <v>140.221496477702</v>
      </c>
      <c r="AC34" s="113" t="n">
        <f aca="false">CHOOSE(Settings!$C$5,AC35,AC36,AC37,AC38,AC39,AC40,AC41,AC42,AC43,AC44,AC45)</f>
        <v>148.62877835223</v>
      </c>
      <c r="AD34" s="113" t="n">
        <f aca="false">CHOOSE(Settings!$C$5,AD35,AD36,AD37,AD38,AD39,AD40,AD41,AD42,AD43,AD44,AD45)</f>
        <v>156.77388861678</v>
      </c>
      <c r="AE34" s="113" t="n">
        <f aca="false">CHOOSE(Settings!$C$5,AE35,AE36,AE37,AE38,AE39,AE40,AE41,AE42,AE43,AE44,AE45)</f>
        <v>164.669592804233</v>
      </c>
      <c r="AF34" s="113" t="n">
        <f aca="false">CHOOSE(Settings!$C$5,AF35,AF36,AF37,AF38,AF39,AF40,AF41,AF42,AF43,AF44,AF45)</f>
        <v>172.327799244142</v>
      </c>
      <c r="AG34" s="113" t="n">
        <f aca="false">CHOOSE(Settings!$C$5,AG35,AG36,AG37,AG38,AG39,AG40,AG41,AG42,AG43,AG44,AG45)</f>
        <v>179.759624671202</v>
      </c>
      <c r="AH34" s="113" t="n">
        <f aca="false">CHOOSE(Settings!$C$5,AH35,AH36,AH37,AH38,AH39,AH40,AH41,AH42,AH43,AH44,AH45)</f>
        <v>186.975454028723</v>
      </c>
      <c r="AI34" s="113" t="n">
        <f aca="false">CHOOSE(Settings!$C$5,AI35,AI36,AI37,AI38,AI39,AI40,AI41,AI42,AI43,AI44,AI45)</f>
        <v>193.984996039305</v>
      </c>
      <c r="AJ34" s="113" t="n">
        <f aca="false">CHOOSE(Settings!$C$5,AJ35,AJ36,AJ37,AJ38,AJ39,AJ40,AJ41,AJ42,AJ43,AJ44,AJ45)</f>
        <v>200.797334058957</v>
      </c>
      <c r="AK34" s="113" t="n">
        <f aca="false">CHOOSE(Settings!$C$5,AK35,AK36,AK37,AK38,AK39,AK40,AK41,AK42,AK43,AK44,AK45)</f>
        <v>207.42097324263</v>
      </c>
      <c r="AL34" s="113" t="n">
        <f aca="false">CHOOSE(Settings!$C$5,AL35,AL36,AL37,AL38,AL39,AL40,AL41,AL42,AL43,AL44,AL45)</f>
        <v>213.863883779289</v>
      </c>
      <c r="AM34" s="113" t="n">
        <f aca="false">CHOOSE(Settings!$C$5,AM35,AM36,AM37,AM38,AM39,AM40,AM41,AM42,AM43,AM44,AM45)</f>
        <v>220.133540619803</v>
      </c>
    </row>
    <row r="35" customFormat="false" ht="21" hidden="false" customHeight="true" outlineLevel="0" collapsed="false">
      <c r="A35" s="46"/>
      <c r="B35" s="46"/>
      <c r="C35" s="46" t="s">
        <v>207</v>
      </c>
      <c r="D35" s="114" t="n">
        <v>0</v>
      </c>
      <c r="E35" s="114" t="n">
        <v>0</v>
      </c>
      <c r="F35" s="114" t="n">
        <v>0</v>
      </c>
      <c r="G35" s="114" t="n">
        <v>3</v>
      </c>
      <c r="H35" s="114" t="n">
        <v>8.76</v>
      </c>
      <c r="I35" s="114" t="n">
        <v>14.0592</v>
      </c>
      <c r="J35" s="114" t="n">
        <v>18.934464</v>
      </c>
      <c r="K35" s="114" t="n">
        <v>23.4197068666667</v>
      </c>
      <c r="L35" s="114" t="n">
        <v>27.5461303333333</v>
      </c>
      <c r="M35" s="114" t="n">
        <v>31.3424399333333</v>
      </c>
      <c r="N35" s="114" t="n">
        <v>34.8350447333333</v>
      </c>
      <c r="O35" s="114" t="n">
        <v>38.0482411333333</v>
      </c>
      <c r="P35" s="114" t="n">
        <v>43.4968394285714</v>
      </c>
      <c r="Q35" s="114" t="n">
        <v>51.2133226031746</v>
      </c>
      <c r="R35" s="114" t="n">
        <v>58.7308913650794</v>
      </c>
      <c r="S35" s="114" t="n">
        <v>65.9432817777778</v>
      </c>
      <c r="T35" s="114" t="n">
        <v>72.6678192380952</v>
      </c>
      <c r="U35" s="114" t="n">
        <v>79.3620012063492</v>
      </c>
      <c r="V35" s="114" t="n">
        <v>86.2192683809524</v>
      </c>
      <c r="W35" s="114" t="n">
        <v>92.9061584126984</v>
      </c>
      <c r="X35" s="114" t="n">
        <v>99.4287373968254</v>
      </c>
      <c r="Y35" s="114" t="n">
        <v>105.792737396825</v>
      </c>
      <c r="Z35" s="114" t="n">
        <v>112.003580126984</v>
      </c>
      <c r="AA35" s="114" t="n">
        <v>118.066399047619</v>
      </c>
      <c r="AB35" s="114" t="n">
        <v>123.986059077853</v>
      </c>
      <c r="AC35" s="114" t="n">
        <v>129.767175631141</v>
      </c>
      <c r="AD35" s="114" t="n">
        <v>135.414131579743</v>
      </c>
      <c r="AE35" s="114" t="n">
        <v>140.931093272865</v>
      </c>
      <c r="AF35" s="114" t="n">
        <v>146.322024913076</v>
      </c>
      <c r="AG35" s="114" t="n">
        <v>151.590702403628</v>
      </c>
      <c r="AH35" s="114" t="n">
        <v>156.740725684051</v>
      </c>
      <c r="AI35" s="114" t="n">
        <v>161.775530279667</v>
      </c>
      <c r="AJ35" s="114" t="n">
        <v>166.698398065004</v>
      </c>
      <c r="AK35" s="114" t="n">
        <v>171.512466938776</v>
      </c>
      <c r="AL35" s="114" t="n">
        <v>176.220740256992</v>
      </c>
      <c r="AM35" s="114" t="n">
        <v>180.826095056689</v>
      </c>
    </row>
    <row r="36" customFormat="false" ht="21" hidden="false" customHeight="true" outlineLevel="0" collapsed="false">
      <c r="A36" s="46"/>
      <c r="B36" s="46"/>
      <c r="C36" s="46" t="s">
        <v>209</v>
      </c>
      <c r="D36" s="114" t="n">
        <v>0</v>
      </c>
      <c r="E36" s="114" t="n">
        <v>0</v>
      </c>
      <c r="F36" s="114" t="n">
        <v>0</v>
      </c>
      <c r="G36" s="114" t="n">
        <v>3</v>
      </c>
      <c r="H36" s="114" t="n">
        <v>8.76</v>
      </c>
      <c r="I36" s="114" t="n">
        <v>14.0592</v>
      </c>
      <c r="J36" s="114" t="n">
        <v>18.934464</v>
      </c>
      <c r="K36" s="114" t="n">
        <v>23.4197068666667</v>
      </c>
      <c r="L36" s="114" t="n">
        <v>27.5461303333333</v>
      </c>
      <c r="M36" s="114" t="n">
        <v>31.3424399333333</v>
      </c>
      <c r="N36" s="114" t="n">
        <v>34.8350447333333</v>
      </c>
      <c r="O36" s="114" t="n">
        <v>38.0482411333333</v>
      </c>
      <c r="P36" s="114" t="n">
        <v>41.0043818412698</v>
      </c>
      <c r="Q36" s="114" t="n">
        <v>43.7240313015873</v>
      </c>
      <c r="R36" s="114" t="n">
        <v>46.2261087619048</v>
      </c>
      <c r="S36" s="114" t="n">
        <v>48.5280200634921</v>
      </c>
      <c r="T36" s="114" t="n">
        <v>50.6457784761905</v>
      </c>
      <c r="U36" s="114" t="n">
        <v>52.5941161904762</v>
      </c>
      <c r="V36" s="114" t="n">
        <v>57.3865869206349</v>
      </c>
      <c r="W36" s="114" t="n">
        <v>64.7956599365079</v>
      </c>
      <c r="X36" s="114" t="n">
        <v>71.6120071746032</v>
      </c>
      <c r="Y36" s="114" t="n">
        <v>77.8830466031746</v>
      </c>
      <c r="Z36" s="114" t="n">
        <v>83.6524028571429</v>
      </c>
      <c r="AA36" s="114" t="n">
        <v>88.9602106031746</v>
      </c>
      <c r="AB36" s="114" t="n">
        <v>93.8433938019652</v>
      </c>
      <c r="AC36" s="114" t="n">
        <v>98.335922297808</v>
      </c>
      <c r="AD36" s="114" t="n">
        <v>102.469048465608</v>
      </c>
      <c r="AE36" s="114" t="n">
        <v>106.271524595616</v>
      </c>
      <c r="AF36" s="114" t="n">
        <v>112.180547664399</v>
      </c>
      <c r="AG36" s="114" t="n">
        <v>120.180543371126</v>
      </c>
      <c r="AH36" s="114" t="n">
        <v>127.843379349962</v>
      </c>
      <c r="AI36" s="114" t="n">
        <v>135.189971640212</v>
      </c>
      <c r="AJ36" s="114" t="n">
        <v>142.235251579743</v>
      </c>
      <c r="AK36" s="114" t="n">
        <v>148.856431443689</v>
      </c>
      <c r="AL36" s="114" t="n">
        <v>154.947916976568</v>
      </c>
      <c r="AM36" s="114" t="n">
        <v>160.971335207861</v>
      </c>
    </row>
    <row r="37" customFormat="false" ht="21" hidden="false" customHeight="true" outlineLevel="0" collapsed="false">
      <c r="A37" s="46"/>
      <c r="B37" s="46"/>
      <c r="C37" s="46" t="s">
        <v>210</v>
      </c>
      <c r="D37" s="114" t="n">
        <v>0</v>
      </c>
      <c r="E37" s="114" t="n">
        <v>0</v>
      </c>
      <c r="F37" s="114" t="n">
        <v>0</v>
      </c>
      <c r="G37" s="114" t="n">
        <v>3</v>
      </c>
      <c r="H37" s="114" t="n">
        <v>8.76</v>
      </c>
      <c r="I37" s="114" t="n">
        <v>14.0592</v>
      </c>
      <c r="J37" s="114" t="n">
        <v>19.684464</v>
      </c>
      <c r="K37" s="114" t="n">
        <v>25.6097068666667</v>
      </c>
      <c r="L37" s="114" t="n">
        <v>31.0609303333333</v>
      </c>
      <c r="M37" s="114" t="n">
        <v>36.0760559333333</v>
      </c>
      <c r="N37" s="114" t="n">
        <v>40.6899714</v>
      </c>
      <c r="O37" s="114" t="n">
        <v>44.9347737333333</v>
      </c>
      <c r="P37" s="114" t="n">
        <v>48.8399918095238</v>
      </c>
      <c r="Q37" s="114" t="n">
        <v>52.4327924444444</v>
      </c>
      <c r="R37" s="114" t="n">
        <v>55.7381690793651</v>
      </c>
      <c r="S37" s="114" t="n">
        <v>62.5291155555556</v>
      </c>
      <c r="T37" s="114" t="n">
        <v>72.5267862857143</v>
      </c>
      <c r="U37" s="114" t="n">
        <v>81.7246434285714</v>
      </c>
      <c r="V37" s="114" t="n">
        <v>90.1866719365079</v>
      </c>
      <c r="W37" s="114" t="n">
        <v>97.9717381587302</v>
      </c>
      <c r="X37" s="114" t="n">
        <v>105.133999111111</v>
      </c>
      <c r="Y37" s="114" t="n">
        <v>113.284578031746</v>
      </c>
      <c r="Z37" s="114" t="n">
        <v>122.564638984127</v>
      </c>
      <c r="AA37" s="114" t="n">
        <v>131.53834952381</v>
      </c>
      <c r="AB37" s="114" t="n">
        <v>140.221496477702</v>
      </c>
      <c r="AC37" s="114" t="n">
        <v>148.62877835223</v>
      </c>
      <c r="AD37" s="114" t="n">
        <v>156.77388861678</v>
      </c>
      <c r="AE37" s="114" t="n">
        <v>164.669592804233</v>
      </c>
      <c r="AF37" s="114" t="n">
        <v>172.327799244142</v>
      </c>
      <c r="AG37" s="114" t="n">
        <v>179.759624671202</v>
      </c>
      <c r="AH37" s="114" t="n">
        <v>186.975454028723</v>
      </c>
      <c r="AI37" s="114" t="n">
        <v>193.984996039305</v>
      </c>
      <c r="AJ37" s="114" t="n">
        <v>200.797334058957</v>
      </c>
      <c r="AK37" s="114" t="n">
        <v>207.42097324263</v>
      </c>
      <c r="AL37" s="114" t="n">
        <v>213.863883779289</v>
      </c>
      <c r="AM37" s="114" t="n">
        <v>220.133540619803</v>
      </c>
    </row>
    <row r="38" customFormat="false" ht="21" hidden="false" customHeight="true" outlineLevel="0" collapsed="false">
      <c r="A38" s="46"/>
      <c r="B38" s="46"/>
      <c r="C38" s="46" t="s">
        <v>212</v>
      </c>
      <c r="D38" s="114" t="n">
        <v>0</v>
      </c>
      <c r="E38" s="114" t="n">
        <v>0</v>
      </c>
      <c r="F38" s="114" t="n">
        <v>0</v>
      </c>
      <c r="G38" s="114" t="n">
        <v>3</v>
      </c>
      <c r="H38" s="114" t="n">
        <v>8.76</v>
      </c>
      <c r="I38" s="114" t="n">
        <v>14.0592</v>
      </c>
      <c r="J38" s="114" t="n">
        <v>19.684464</v>
      </c>
      <c r="K38" s="114" t="n">
        <v>25.6097068985507</v>
      </c>
      <c r="L38" s="114" t="n">
        <v>31.0609303188406</v>
      </c>
      <c r="M38" s="114" t="n">
        <v>36.076055884058</v>
      </c>
      <c r="N38" s="114" t="n">
        <v>40.6899714202899</v>
      </c>
      <c r="O38" s="114" t="n">
        <v>44.9347737391304</v>
      </c>
      <c r="P38" s="114" t="n">
        <v>48.8399918288475</v>
      </c>
      <c r="Q38" s="114" t="n">
        <v>52.4327924913734</v>
      </c>
      <c r="R38" s="114" t="n">
        <v>55.7381690545204</v>
      </c>
      <c r="S38" s="114" t="n">
        <v>62.5291155279503</v>
      </c>
      <c r="T38" s="114" t="n">
        <v>72.5267863077985</v>
      </c>
      <c r="U38" s="114" t="n">
        <v>81.7246434230504</v>
      </c>
      <c r="V38" s="114" t="n">
        <v>90.1866719116632</v>
      </c>
      <c r="W38" s="114" t="n">
        <v>97.9717381918565</v>
      </c>
      <c r="X38" s="114" t="n">
        <v>105.133999116632</v>
      </c>
      <c r="Y38" s="114" t="n">
        <v>113.28457805383</v>
      </c>
      <c r="Z38" s="114" t="n">
        <v>122.564639006211</v>
      </c>
      <c r="AA38" s="114" t="n">
        <v>131.538349482402</v>
      </c>
      <c r="AB38" s="114" t="n">
        <v>140.221496493477</v>
      </c>
      <c r="AC38" s="114" t="n">
        <v>148.628778389037</v>
      </c>
      <c r="AD38" s="114" t="n">
        <v>156.7738886457</v>
      </c>
      <c r="AE38" s="114" t="n">
        <v>164.669592770055</v>
      </c>
      <c r="AF38" s="114" t="n">
        <v>172.327799244142</v>
      </c>
      <c r="AG38" s="114" t="n">
        <v>179.759624673831</v>
      </c>
      <c r="AH38" s="114" t="n">
        <v>186.975454047126</v>
      </c>
      <c r="AI38" s="114" t="n">
        <v>193.984996049821</v>
      </c>
      <c r="AJ38" s="114" t="n">
        <v>200.797334069473</v>
      </c>
      <c r="AK38" s="114" t="n">
        <v>207.420973255776</v>
      </c>
      <c r="AL38" s="114" t="n">
        <v>213.863883742483</v>
      </c>
      <c r="AM38" s="114" t="n">
        <v>220.133540609287</v>
      </c>
    </row>
    <row r="39" customFormat="false" ht="21" hidden="false" customHeight="true" outlineLevel="0" collapsed="false">
      <c r="A39" s="46"/>
      <c r="B39" s="46"/>
      <c r="C39" s="46" t="s">
        <v>214</v>
      </c>
      <c r="D39" s="114" t="n">
        <v>0</v>
      </c>
      <c r="E39" s="114" t="n">
        <v>0</v>
      </c>
      <c r="F39" s="114" t="n">
        <v>0</v>
      </c>
      <c r="G39" s="114" t="n">
        <v>3</v>
      </c>
      <c r="H39" s="114" t="n">
        <v>8.76</v>
      </c>
      <c r="I39" s="114" t="n">
        <v>14.0592</v>
      </c>
      <c r="J39" s="114" t="n">
        <v>19.684464</v>
      </c>
      <c r="K39" s="114" t="n">
        <v>25.6097068717949</v>
      </c>
      <c r="L39" s="114" t="n">
        <v>31.0609303076923</v>
      </c>
      <c r="M39" s="114" t="n">
        <v>36.0760558974359</v>
      </c>
      <c r="N39" s="114" t="n">
        <v>40.6899714358974</v>
      </c>
      <c r="O39" s="114" t="n">
        <v>44.9347736923077</v>
      </c>
      <c r="P39" s="114" t="n">
        <v>48.8399917948718</v>
      </c>
      <c r="Q39" s="114" t="n">
        <v>52.4327924786325</v>
      </c>
      <c r="R39" s="114" t="n">
        <v>55.7381690842491</v>
      </c>
      <c r="S39" s="114" t="n">
        <v>62.5291155555556</v>
      </c>
      <c r="T39" s="114" t="n">
        <v>72.5267863247863</v>
      </c>
      <c r="U39" s="114" t="n">
        <v>81.7246434188034</v>
      </c>
      <c r="V39" s="114" t="n">
        <v>90.1866719413919</v>
      </c>
      <c r="W39" s="114" t="n">
        <v>97.9717381684982</v>
      </c>
      <c r="X39" s="114" t="n">
        <v>105.133999120879</v>
      </c>
      <c r="Y39" s="114" t="n">
        <v>113.284578021978</v>
      </c>
      <c r="Z39" s="114" t="n">
        <v>122.564639023199</v>
      </c>
      <c r="AA39" s="114" t="n">
        <v>131.538349499389</v>
      </c>
      <c r="AB39" s="114" t="n">
        <v>140.221496505611</v>
      </c>
      <c r="AC39" s="114" t="n">
        <v>148.628778370836</v>
      </c>
      <c r="AD39" s="114" t="n">
        <v>156.773888621432</v>
      </c>
      <c r="AE39" s="114" t="n">
        <v>164.669592790279</v>
      </c>
      <c r="AF39" s="114" t="n">
        <v>172.327799244142</v>
      </c>
      <c r="AG39" s="114" t="n">
        <v>179.759624675853</v>
      </c>
      <c r="AH39" s="114" t="n">
        <v>186.975454061283</v>
      </c>
      <c r="AI39" s="114" t="n">
        <v>193.98499605791</v>
      </c>
      <c r="AJ39" s="114" t="n">
        <v>200.797334077563</v>
      </c>
      <c r="AK39" s="114" t="n">
        <v>207.420973265888</v>
      </c>
      <c r="AL39" s="114" t="n">
        <v>213.863883760684</v>
      </c>
      <c r="AM39" s="114" t="n">
        <v>220.133540601198</v>
      </c>
    </row>
    <row r="40" customFormat="false" ht="21" hidden="false" customHeight="true" outlineLevel="0" collapsed="false">
      <c r="A40" s="46"/>
      <c r="B40" s="46"/>
      <c r="C40" s="46" t="s">
        <v>216</v>
      </c>
      <c r="D40" s="114" t="n">
        <v>0</v>
      </c>
      <c r="E40" s="114" t="n">
        <v>0</v>
      </c>
      <c r="F40" s="114" t="n">
        <v>0</v>
      </c>
      <c r="G40" s="114" t="n">
        <v>3</v>
      </c>
      <c r="H40" s="114" t="n">
        <v>8.76</v>
      </c>
      <c r="I40" s="114" t="n">
        <v>14.0592</v>
      </c>
      <c r="J40" s="114" t="n">
        <v>18.934464</v>
      </c>
      <c r="K40" s="114" t="n">
        <v>23.4197068985507</v>
      </c>
      <c r="L40" s="114" t="n">
        <v>27.5461303188406</v>
      </c>
      <c r="M40" s="114" t="n">
        <v>31.342439884058</v>
      </c>
      <c r="N40" s="114" t="n">
        <v>34.8350446956522</v>
      </c>
      <c r="O40" s="114" t="n">
        <v>38.0482411594203</v>
      </c>
      <c r="P40" s="114" t="n">
        <v>41.0043818357488</v>
      </c>
      <c r="Q40" s="114" t="n">
        <v>43.7240313043478</v>
      </c>
      <c r="R40" s="114" t="n">
        <v>46.2261087646653</v>
      </c>
      <c r="S40" s="114" t="n">
        <v>48.5280200966184</v>
      </c>
      <c r="T40" s="114" t="n">
        <v>50.6457784955141</v>
      </c>
      <c r="U40" s="114" t="n">
        <v>52.5941162180814</v>
      </c>
      <c r="V40" s="114" t="n">
        <v>57.3865868875086</v>
      </c>
      <c r="W40" s="114" t="n">
        <v>64.7956599585921</v>
      </c>
      <c r="X40" s="114" t="n">
        <v>71.6120071773637</v>
      </c>
      <c r="Y40" s="114" t="n">
        <v>77.8830465700483</v>
      </c>
      <c r="Z40" s="114" t="n">
        <v>83.6524028709455</v>
      </c>
      <c r="AA40" s="114" t="n">
        <v>88.9602106280193</v>
      </c>
      <c r="AB40" s="114" t="n">
        <v>93.8433937625292</v>
      </c>
      <c r="AC40" s="114" t="n">
        <v>98.3359222846627</v>
      </c>
      <c r="AD40" s="114" t="n">
        <v>102.469048499786</v>
      </c>
      <c r="AE40" s="114" t="n">
        <v>106.27152461139</v>
      </c>
      <c r="AF40" s="114" t="n">
        <v>112.18054766177</v>
      </c>
      <c r="AG40" s="114" t="n">
        <v>120.180543350094</v>
      </c>
      <c r="AH40" s="114" t="n">
        <v>127.84337935522</v>
      </c>
      <c r="AI40" s="114" t="n">
        <v>135.189971671761</v>
      </c>
      <c r="AJ40" s="114" t="n">
        <v>142.235251582372</v>
      </c>
      <c r="AK40" s="114" t="n">
        <v>148.856431483125</v>
      </c>
      <c r="AL40" s="114" t="n">
        <v>154.947916947649</v>
      </c>
      <c r="AM40" s="114" t="n">
        <v>160.971335186828</v>
      </c>
    </row>
    <row r="41" customFormat="false" ht="21" hidden="false" customHeight="true" outlineLevel="0" collapsed="false">
      <c r="A41" s="46"/>
      <c r="B41" s="46"/>
      <c r="C41" s="46" t="s">
        <v>218</v>
      </c>
      <c r="D41" s="114" t="n">
        <v>0</v>
      </c>
      <c r="E41" s="114" t="n">
        <v>0</v>
      </c>
      <c r="F41" s="114" t="n">
        <v>0</v>
      </c>
      <c r="G41" s="114" t="n">
        <v>3</v>
      </c>
      <c r="H41" s="114" t="n">
        <v>8.76</v>
      </c>
      <c r="I41" s="114" t="n">
        <v>14.0592</v>
      </c>
      <c r="J41" s="114" t="n">
        <v>18.934464</v>
      </c>
      <c r="K41" s="114" t="n">
        <v>23.4197068717949</v>
      </c>
      <c r="L41" s="114" t="n">
        <v>27.5461303076923</v>
      </c>
      <c r="M41" s="114" t="n">
        <v>31.3424398974359</v>
      </c>
      <c r="N41" s="114" t="n">
        <v>34.8350447179487</v>
      </c>
      <c r="O41" s="114" t="n">
        <v>38.0482411282051</v>
      </c>
      <c r="P41" s="114" t="n">
        <v>41.0043818315018</v>
      </c>
      <c r="Q41" s="114" t="n">
        <v>43.7240313064713</v>
      </c>
      <c r="R41" s="114" t="n">
        <v>46.2261088156288</v>
      </c>
      <c r="S41" s="114" t="n">
        <v>48.5280200732601</v>
      </c>
      <c r="T41" s="114" t="n">
        <v>50.6457784615385</v>
      </c>
      <c r="U41" s="114" t="n">
        <v>52.5941161904762</v>
      </c>
      <c r="V41" s="114" t="n">
        <v>57.3865869108669</v>
      </c>
      <c r="W41" s="114" t="n">
        <v>64.79565997558</v>
      </c>
      <c r="X41" s="114" t="n">
        <v>71.6120071794872</v>
      </c>
      <c r="Y41" s="114" t="n">
        <v>77.8830465934066</v>
      </c>
      <c r="Z41" s="114" t="n">
        <v>83.6524028815629</v>
      </c>
      <c r="AA41" s="114" t="n">
        <v>88.9602106471307</v>
      </c>
      <c r="AB41" s="114" t="n">
        <v>93.8433937787081</v>
      </c>
      <c r="AC41" s="114" t="n">
        <v>98.3359222745508</v>
      </c>
      <c r="AD41" s="114" t="n">
        <v>102.469048479563</v>
      </c>
      <c r="AE41" s="114" t="n">
        <v>106.271524623525</v>
      </c>
      <c r="AF41" s="114" t="n">
        <v>112.180547659748</v>
      </c>
      <c r="AG41" s="114" t="n">
        <v>120.180543333915</v>
      </c>
      <c r="AH41" s="114" t="n">
        <v>127.843379359265</v>
      </c>
      <c r="AI41" s="114" t="n">
        <v>135.189971649515</v>
      </c>
      <c r="AJ41" s="114" t="n">
        <v>142.235251584394</v>
      </c>
      <c r="AK41" s="114" t="n">
        <v>148.856431466946</v>
      </c>
      <c r="AL41" s="114" t="n">
        <v>154.947916971917</v>
      </c>
      <c r="AM41" s="114" t="n">
        <v>160.971335170649</v>
      </c>
    </row>
    <row r="42" customFormat="false" ht="21" hidden="false" customHeight="true" outlineLevel="0" collapsed="false">
      <c r="A42" s="46"/>
      <c r="B42" s="46"/>
      <c r="C42" s="46" t="s">
        <v>220</v>
      </c>
      <c r="D42" s="114" t="n">
        <v>0</v>
      </c>
      <c r="E42" s="114" t="n">
        <v>0</v>
      </c>
      <c r="F42" s="114" t="n">
        <v>0</v>
      </c>
      <c r="G42" s="114" t="n">
        <v>0</v>
      </c>
      <c r="H42" s="114" t="n">
        <v>0</v>
      </c>
      <c r="I42" s="114" t="n">
        <v>2.00090008333333</v>
      </c>
      <c r="J42" s="114" t="n">
        <v>5.86664708333333</v>
      </c>
      <c r="K42" s="114" t="n">
        <v>9.47261216666667</v>
      </c>
      <c r="L42" s="114" t="n">
        <v>12.8422378333333</v>
      </c>
      <c r="M42" s="114" t="n">
        <v>15.9966726666667</v>
      </c>
      <c r="N42" s="114" t="n">
        <v>18.9550005</v>
      </c>
      <c r="O42" s="114" t="n">
        <v>21.73444525</v>
      </c>
      <c r="P42" s="114" t="n">
        <v>24.3505561904762</v>
      </c>
      <c r="Q42" s="114" t="n">
        <v>26.8173745238095</v>
      </c>
      <c r="R42" s="114" t="n">
        <v>29.1475831746032</v>
      </c>
      <c r="S42" s="114" t="n">
        <v>31.3526415873016</v>
      </c>
      <c r="T42" s="114" t="n">
        <v>33.4429073809524</v>
      </c>
      <c r="U42" s="114" t="n">
        <v>35.4277456349206</v>
      </c>
      <c r="V42" s="114" t="n">
        <v>37.3156270634921</v>
      </c>
      <c r="W42" s="114" t="n">
        <v>39.1142168253968</v>
      </c>
      <c r="X42" s="114" t="n">
        <v>40.8304541269841</v>
      </c>
      <c r="Y42" s="114" t="n">
        <v>42.4706241269841</v>
      </c>
      <c r="Z42" s="114" t="n">
        <v>44.0404223809524</v>
      </c>
      <c r="AA42" s="114" t="n">
        <v>45.5450131746032</v>
      </c>
      <c r="AB42" s="114" t="n">
        <v>46.9890818594104</v>
      </c>
      <c r="AC42" s="114" t="n">
        <v>48.3768818594104</v>
      </c>
      <c r="AD42" s="114" t="n">
        <v>49.7122772486772</v>
      </c>
      <c r="AE42" s="114" t="n">
        <v>50.9987811035525</v>
      </c>
      <c r="AF42" s="114" t="n">
        <v>52.2395894179894</v>
      </c>
      <c r="AG42" s="114" t="n">
        <v>53.4376128495843</v>
      </c>
      <c r="AH42" s="114" t="n">
        <v>54.5955038548753</v>
      </c>
      <c r="AI42" s="114" t="n">
        <v>55.7156822373394</v>
      </c>
      <c r="AJ42" s="114" t="n">
        <v>56.800357898715</v>
      </c>
      <c r="AK42" s="114" t="n">
        <v>57.8515506424792</v>
      </c>
      <c r="AL42" s="114" t="n">
        <v>58.8711091458806</v>
      </c>
      <c r="AM42" s="114" t="n">
        <v>59.8607271352986</v>
      </c>
    </row>
    <row r="43" customFormat="false" ht="21" hidden="false" customHeight="true" outlineLevel="0" collapsed="false">
      <c r="A43" s="46"/>
      <c r="B43" s="46"/>
      <c r="C43" s="46" t="s">
        <v>221</v>
      </c>
      <c r="D43" s="114" t="n">
        <v>0</v>
      </c>
      <c r="E43" s="114" t="n">
        <v>0</v>
      </c>
      <c r="F43" s="114" t="n">
        <v>0</v>
      </c>
      <c r="G43" s="114" t="n">
        <v>0</v>
      </c>
      <c r="H43" s="114" t="n">
        <v>0</v>
      </c>
      <c r="I43" s="114" t="n">
        <v>0</v>
      </c>
      <c r="J43" s="114" t="n">
        <v>0</v>
      </c>
      <c r="K43" s="114" t="n">
        <v>0</v>
      </c>
      <c r="L43" s="114" t="n">
        <v>0</v>
      </c>
      <c r="M43" s="114" t="n">
        <v>0</v>
      </c>
      <c r="N43" s="114" t="n">
        <v>0</v>
      </c>
      <c r="O43" s="114" t="n">
        <v>0</v>
      </c>
      <c r="P43" s="114" t="n">
        <v>0</v>
      </c>
      <c r="Q43" s="114" t="n">
        <v>0</v>
      </c>
      <c r="R43" s="114" t="n">
        <v>0</v>
      </c>
      <c r="S43" s="114" t="n">
        <v>0</v>
      </c>
      <c r="T43" s="114" t="n">
        <v>0</v>
      </c>
      <c r="U43" s="114" t="n">
        <v>0</v>
      </c>
      <c r="V43" s="114" t="n">
        <v>0</v>
      </c>
      <c r="W43" s="114" t="n">
        <v>0</v>
      </c>
      <c r="X43" s="114" t="n">
        <v>0</v>
      </c>
      <c r="Y43" s="114" t="n">
        <v>0</v>
      </c>
      <c r="Z43" s="114" t="n">
        <v>0</v>
      </c>
      <c r="AA43" s="114" t="n">
        <v>0</v>
      </c>
      <c r="AB43" s="114" t="n">
        <v>0</v>
      </c>
      <c r="AC43" s="114" t="n">
        <v>0</v>
      </c>
      <c r="AD43" s="114" t="n">
        <v>0</v>
      </c>
      <c r="AE43" s="114" t="n">
        <v>0</v>
      </c>
      <c r="AF43" s="114" t="n">
        <v>0</v>
      </c>
      <c r="AG43" s="114" t="n">
        <v>0</v>
      </c>
      <c r="AH43" s="114" t="n">
        <v>0</v>
      </c>
      <c r="AI43" s="114" t="n">
        <v>0</v>
      </c>
      <c r="AJ43" s="114" t="n">
        <v>0</v>
      </c>
      <c r="AK43" s="114" t="n">
        <v>0</v>
      </c>
      <c r="AL43" s="114" t="n">
        <v>0</v>
      </c>
      <c r="AM43" s="114" t="n">
        <v>0</v>
      </c>
    </row>
    <row r="44" customFormat="false" ht="21" hidden="false" customHeight="true" outlineLevel="0" collapsed="false">
      <c r="A44" s="46"/>
      <c r="B44" s="46"/>
      <c r="C44" s="46" t="s">
        <v>222</v>
      </c>
      <c r="D44" s="114" t="n">
        <v>0</v>
      </c>
      <c r="E44" s="114" t="n">
        <v>0</v>
      </c>
      <c r="F44" s="114" t="n">
        <v>0</v>
      </c>
      <c r="G44" s="114" t="n">
        <v>0</v>
      </c>
      <c r="H44" s="114" t="n">
        <v>0</v>
      </c>
      <c r="I44" s="114" t="n">
        <v>2.00090008333333</v>
      </c>
      <c r="J44" s="114" t="n">
        <v>5.86664708333333</v>
      </c>
      <c r="K44" s="114" t="n">
        <v>9.47261216666667</v>
      </c>
      <c r="L44" s="114" t="n">
        <v>12.8422378333333</v>
      </c>
      <c r="M44" s="114" t="n">
        <v>15.9966726666667</v>
      </c>
      <c r="N44" s="114" t="n">
        <v>18.9550005</v>
      </c>
      <c r="O44" s="114" t="n">
        <v>21.73444525</v>
      </c>
      <c r="P44" s="114" t="n">
        <v>24.3505561904762</v>
      </c>
      <c r="Q44" s="114" t="n">
        <v>26.8173745238095</v>
      </c>
      <c r="R44" s="114" t="n">
        <v>29.1475831746032</v>
      </c>
      <c r="S44" s="114" t="n">
        <v>31.3526415873016</v>
      </c>
      <c r="T44" s="114" t="n">
        <v>33.4429073809524</v>
      </c>
      <c r="U44" s="114" t="n">
        <v>35.4277456349206</v>
      </c>
      <c r="V44" s="114" t="n">
        <v>37.3156270634921</v>
      </c>
      <c r="W44" s="114" t="n">
        <v>39.1142168253968</v>
      </c>
      <c r="X44" s="114" t="n">
        <v>40.8304541269841</v>
      </c>
      <c r="Y44" s="114" t="n">
        <v>42.4706241269841</v>
      </c>
      <c r="Z44" s="114" t="n">
        <v>44.0404223809524</v>
      </c>
      <c r="AA44" s="114" t="n">
        <v>45.5450131746032</v>
      </c>
      <c r="AB44" s="114" t="n">
        <v>46.9890818594104</v>
      </c>
      <c r="AC44" s="114" t="n">
        <v>48.3768818594104</v>
      </c>
      <c r="AD44" s="114" t="n">
        <v>49.7122772486772</v>
      </c>
      <c r="AE44" s="114" t="n">
        <v>50.9987811035525</v>
      </c>
      <c r="AF44" s="114" t="n">
        <v>52.2395894179894</v>
      </c>
      <c r="AG44" s="114" t="n">
        <v>53.4376128495843</v>
      </c>
      <c r="AH44" s="114" t="n">
        <v>54.5955038548753</v>
      </c>
      <c r="AI44" s="114" t="n">
        <v>55.7156822373394</v>
      </c>
      <c r="AJ44" s="114" t="n">
        <v>56.800357898715</v>
      </c>
      <c r="AK44" s="114" t="n">
        <v>57.8515506424792</v>
      </c>
      <c r="AL44" s="114" t="n">
        <v>58.8711091458806</v>
      </c>
      <c r="AM44" s="114" t="n">
        <v>59.8607271352986</v>
      </c>
    </row>
    <row r="45" customFormat="false" ht="21" hidden="false" customHeight="true" outlineLevel="0" collapsed="false">
      <c r="A45" s="46"/>
      <c r="B45" s="46"/>
      <c r="C45" s="46" t="s">
        <v>223</v>
      </c>
      <c r="D45" s="114" t="n">
        <v>0</v>
      </c>
      <c r="E45" s="114" t="n">
        <v>0</v>
      </c>
      <c r="F45" s="114" t="n">
        <v>0</v>
      </c>
      <c r="G45" s="114" t="n">
        <v>0</v>
      </c>
      <c r="H45" s="114" t="n">
        <v>0</v>
      </c>
      <c r="I45" s="114" t="n">
        <v>0</v>
      </c>
      <c r="J45" s="114" t="n">
        <v>0</v>
      </c>
      <c r="K45" s="114" t="n">
        <v>0</v>
      </c>
      <c r="L45" s="114" t="n">
        <v>0</v>
      </c>
      <c r="M45" s="114" t="n">
        <v>0</v>
      </c>
      <c r="N45" s="114" t="n">
        <v>0</v>
      </c>
      <c r="O45" s="114" t="n">
        <v>0</v>
      </c>
      <c r="P45" s="114" t="n">
        <v>0</v>
      </c>
      <c r="Q45" s="114" t="n">
        <v>0</v>
      </c>
      <c r="R45" s="114" t="n">
        <v>0</v>
      </c>
      <c r="S45" s="114" t="n">
        <v>0</v>
      </c>
      <c r="T45" s="114" t="n">
        <v>0</v>
      </c>
      <c r="U45" s="114" t="n">
        <v>0</v>
      </c>
      <c r="V45" s="114" t="n">
        <v>0</v>
      </c>
      <c r="W45" s="114" t="n">
        <v>0</v>
      </c>
      <c r="X45" s="114" t="n">
        <v>0</v>
      </c>
      <c r="Y45" s="114" t="n">
        <v>0</v>
      </c>
      <c r="Z45" s="114" t="n">
        <v>0</v>
      </c>
      <c r="AA45" s="114" t="n">
        <v>0</v>
      </c>
      <c r="AB45" s="114" t="n">
        <v>0</v>
      </c>
      <c r="AC45" s="114" t="n">
        <v>0</v>
      </c>
      <c r="AD45" s="114" t="n">
        <v>0</v>
      </c>
      <c r="AE45" s="114" t="n">
        <v>0</v>
      </c>
      <c r="AF45" s="114" t="n">
        <v>0</v>
      </c>
      <c r="AG45" s="114" t="n">
        <v>0</v>
      </c>
      <c r="AH45" s="114" t="n">
        <v>0</v>
      </c>
      <c r="AI45" s="114" t="n">
        <v>0</v>
      </c>
      <c r="AJ45" s="114" t="n">
        <v>0</v>
      </c>
      <c r="AK45" s="114" t="n">
        <v>0</v>
      </c>
      <c r="AL45" s="114" t="n">
        <v>0</v>
      </c>
      <c r="AM45" s="114" t="n">
        <v>0</v>
      </c>
    </row>
    <row r="46" customFormat="false" ht="21" hidden="false" customHeight="true" outlineLevel="0" collapsed="false">
      <c r="A46" s="46"/>
      <c r="B46" s="46"/>
      <c r="C46" s="46"/>
      <c r="D46" s="112"/>
      <c r="E46" s="112"/>
      <c r="F46" s="112"/>
      <c r="G46" s="112"/>
      <c r="H46" s="112"/>
      <c r="I46" s="112"/>
      <c r="J46" s="112"/>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row>
    <row r="47" customFormat="false" ht="21" hidden="false" customHeight="true" outlineLevel="0" collapsed="false">
      <c r="A47" s="46"/>
      <c r="B47" s="46"/>
      <c r="C47" s="89" t="s">
        <v>336</v>
      </c>
      <c r="D47" s="113" t="n">
        <f aca="false">CHOOSE(Settings!$C$5,D48,D49,D50,D51,D52,D53,D54,D55,D56,D57,D58)</f>
        <v>147.6</v>
      </c>
      <c r="E47" s="113" t="n">
        <f aca="false">CHOOSE(Settings!$C$5,E48,E49,E50,E51,E52,E53,E54,E55,E56,E57,E58)</f>
        <v>534.2</v>
      </c>
      <c r="F47" s="113" t="n">
        <f aca="false">CHOOSE(Settings!$C$5,F48,F49,F50,F51,F52,F53,F54,F55,F56,F57,F58)</f>
        <v>694.9</v>
      </c>
      <c r="G47" s="113" t="n">
        <f aca="false">CHOOSE(Settings!$C$5,G48,G49,G50,G51,G52,G53,G54,G55,G56,G57,G58)</f>
        <v>752.4</v>
      </c>
      <c r="H47" s="113" t="n">
        <f aca="false">CHOOSE(Settings!$C$5,H48,H49,H50,H51,H52,H53,H54,H55,H56,H57,H58)</f>
        <v>808.7</v>
      </c>
      <c r="I47" s="113" t="n">
        <f aca="false">CHOOSE(Settings!$C$5,I48,I49,I50,I51,I52,I53,I54,I55,I56,I57,I58)</f>
        <v>863.9</v>
      </c>
      <c r="J47" s="113" t="n">
        <f aca="false">CHOOSE(Settings!$C$5,J48,J49,J50,J51,J52,J53,J54,J55,J56,J57,J58)</f>
        <v>918</v>
      </c>
      <c r="K47" s="113" t="n">
        <f aca="false">CHOOSE(Settings!$C$5,K48,K49,K50,K51,K52,K53,K54,K55,K56,K57,K58)</f>
        <v>971</v>
      </c>
      <c r="L47" s="113" t="n">
        <f aca="false">CHOOSE(Settings!$C$5,L48,L49,L50,L51,L52,L53,L54,L55,L56,L57,L58)</f>
        <v>1022.9</v>
      </c>
      <c r="M47" s="113" t="n">
        <f aca="false">CHOOSE(Settings!$C$5,M48,M49,M50,M51,M52,M53,M54,M55,M56,M57,M58)</f>
        <v>1073.8</v>
      </c>
      <c r="N47" s="113" t="n">
        <f aca="false">CHOOSE(Settings!$C$5,N48,N49,N50,N51,N52,N53,N54,N55,N56,N57,N58)</f>
        <v>1123.7</v>
      </c>
      <c r="O47" s="113" t="n">
        <f aca="false">CHOOSE(Settings!$C$5,O48,O49,O50,O51,O52,O53,O54,O55,O56,O57,O58)</f>
        <v>1172.6</v>
      </c>
      <c r="P47" s="113" t="n">
        <f aca="false">CHOOSE(Settings!$C$5,P48,P49,P50,P51,P52,P53,P54,P55,P56,P57,P58)</f>
        <v>1220.5</v>
      </c>
      <c r="Q47" s="113" t="n">
        <f aca="false">CHOOSE(Settings!$C$5,Q48,Q49,Q50,Q51,Q52,Q53,Q54,Q55,Q56,Q57,Q58)</f>
        <v>1267.5</v>
      </c>
      <c r="R47" s="113" t="n">
        <f aca="false">CHOOSE(Settings!$C$5,R48,R49,R50,R51,R52,R53,R54,R55,R56,R57,R58)</f>
        <v>1313.5</v>
      </c>
      <c r="S47" s="113" t="n">
        <f aca="false">CHOOSE(Settings!$C$5,S48,S49,S50,S51,S52,S53,S54,S55,S56,S57,S58)</f>
        <v>1358.6</v>
      </c>
      <c r="T47" s="113" t="n">
        <f aca="false">CHOOSE(Settings!$C$5,T48,T49,T50,T51,T52,T53,T54,T55,T56,T57,T58)</f>
        <v>1402.8</v>
      </c>
      <c r="U47" s="113" t="n">
        <f aca="false">CHOOSE(Settings!$C$5,U48,U49,U50,U51,U52,U53,U54,U55,U56,U57,U58)</f>
        <v>1446.1</v>
      </c>
      <c r="V47" s="113" t="n">
        <f aca="false">CHOOSE(Settings!$C$5,V48,V49,V50,V51,V52,V53,V54,V55,V56,V57,V58)</f>
        <v>1488.6</v>
      </c>
      <c r="W47" s="113" t="n">
        <f aca="false">CHOOSE(Settings!$C$5,W48,W49,W50,W51,W52,W53,W54,W55,W56,W57,W58)</f>
        <v>1530.2</v>
      </c>
      <c r="X47" s="113" t="n">
        <f aca="false">CHOOSE(Settings!$C$5,X48,X49,X50,X51,X52,X53,X54,X55,X56,X57,X58)</f>
        <v>1570.9</v>
      </c>
      <c r="Y47" s="113" t="n">
        <f aca="false">CHOOSE(Settings!$C$5,Y48,Y49,Y50,Y51,Y52,Y53,Y54,Y55,Y56,Y57,Y58)</f>
        <v>1610.9</v>
      </c>
      <c r="Z47" s="113" t="n">
        <f aca="false">CHOOSE(Settings!$C$5,Z48,Z49,Z50,Z51,Z52,Z53,Z54,Z55,Z56,Z57,Z58)</f>
        <v>1650</v>
      </c>
      <c r="AA47" s="113" t="n">
        <f aca="false">CHOOSE(Settings!$C$5,AA48,AA49,AA50,AA51,AA52,AA53,AA54,AA55,AA56,AA57,AA58)</f>
        <v>1688.4</v>
      </c>
      <c r="AB47" s="113" t="n">
        <f aca="false">CHOOSE(Settings!$C$5,AB48,AB49,AB50,AB51,AB52,AB53,AB54,AB55,AB56,AB57,AB58)</f>
        <v>1726</v>
      </c>
      <c r="AC47" s="113" t="n">
        <f aca="false">CHOOSE(Settings!$C$5,AC48,AC49,AC50,AC51,AC52,AC53,AC54,AC55,AC56,AC57,AC58)</f>
        <v>1762.9</v>
      </c>
      <c r="AD47" s="113" t="n">
        <f aca="false">CHOOSE(Settings!$C$5,AD48,AD49,AD50,AD51,AD52,AD53,AD54,AD55,AD56,AD57,AD58)</f>
        <v>1799</v>
      </c>
      <c r="AE47" s="113" t="n">
        <f aca="false">CHOOSE(Settings!$C$5,AE48,AE49,AE50,AE51,AE52,AE53,AE54,AE55,AE56,AE57,AE58)</f>
        <v>1834.4</v>
      </c>
      <c r="AF47" s="113" t="n">
        <f aca="false">CHOOSE(Settings!$C$5,AF48,AF49,AF50,AF51,AF52,AF53,AF54,AF55,AF56,AF57,AF58)</f>
        <v>1869.1</v>
      </c>
      <c r="AG47" s="113" t="n">
        <f aca="false">CHOOSE(Settings!$C$5,AG48,AG49,AG50,AG51,AG52,AG53,AG54,AG55,AG56,AG57,AG58)</f>
        <v>1903</v>
      </c>
      <c r="AH47" s="113" t="n">
        <f aca="false">CHOOSE(Settings!$C$5,AH48,AH49,AH50,AH51,AH52,AH53,AH54,AH55,AH56,AH57,AH58)</f>
        <v>1936.4</v>
      </c>
      <c r="AI47" s="113" t="n">
        <f aca="false">CHOOSE(Settings!$C$5,AI48,AI49,AI50,AI51,AI52,AI53,AI54,AI55,AI56,AI57,AI58)</f>
        <v>1969</v>
      </c>
      <c r="AJ47" s="113" t="n">
        <f aca="false">CHOOSE(Settings!$C$5,AJ48,AJ49,AJ50,AJ51,AJ52,AJ53,AJ54,AJ55,AJ56,AJ57,AJ58)</f>
        <v>2001</v>
      </c>
      <c r="AK47" s="113" t="n">
        <f aca="false">CHOOSE(Settings!$C$5,AK48,AK49,AK50,AK51,AK52,AK53,AK54,AK55,AK56,AK57,AK58)</f>
        <v>2032.3</v>
      </c>
      <c r="AL47" s="113" t="n">
        <f aca="false">CHOOSE(Settings!$C$5,AL48,AL49,AL50,AL51,AL52,AL53,AL54,AL55,AL56,AL57,AL58)</f>
        <v>2063.1</v>
      </c>
      <c r="AM47" s="113" t="n">
        <f aca="false">CHOOSE(Settings!$C$5,AM48,AM49,AM50,AM51,AM52,AM53,AM54,AM55,AM56,AM57,AM58)</f>
        <v>2093.2</v>
      </c>
    </row>
    <row r="48" customFormat="false" ht="21" hidden="false" customHeight="true" outlineLevel="0" collapsed="false">
      <c r="A48" s="46"/>
      <c r="B48" s="46"/>
      <c r="C48" s="46" t="s">
        <v>207</v>
      </c>
      <c r="D48" s="114" t="n">
        <v>147.6</v>
      </c>
      <c r="E48" s="114" t="n">
        <v>534.2</v>
      </c>
      <c r="F48" s="114" t="n">
        <v>694.9</v>
      </c>
      <c r="G48" s="114" t="n">
        <v>752.4</v>
      </c>
      <c r="H48" s="114" t="n">
        <v>808.7</v>
      </c>
      <c r="I48" s="114" t="n">
        <v>863.9</v>
      </c>
      <c r="J48" s="114" t="n">
        <v>918</v>
      </c>
      <c r="K48" s="114" t="n">
        <v>971</v>
      </c>
      <c r="L48" s="114" t="n">
        <v>1022.9</v>
      </c>
      <c r="M48" s="114" t="n">
        <v>1073.8</v>
      </c>
      <c r="N48" s="114" t="n">
        <v>1123.7</v>
      </c>
      <c r="O48" s="114" t="n">
        <v>1172.6</v>
      </c>
      <c r="P48" s="114" t="n">
        <v>1220.5</v>
      </c>
      <c r="Q48" s="114" t="n">
        <v>1267.5</v>
      </c>
      <c r="R48" s="114" t="n">
        <v>1313.5</v>
      </c>
      <c r="S48" s="114" t="n">
        <v>1358.6</v>
      </c>
      <c r="T48" s="114" t="n">
        <v>1402.8</v>
      </c>
      <c r="U48" s="114" t="n">
        <v>1446.1</v>
      </c>
      <c r="V48" s="114" t="n">
        <v>1488.6</v>
      </c>
      <c r="W48" s="114" t="n">
        <v>1530.2</v>
      </c>
      <c r="X48" s="114" t="n">
        <v>1570.9</v>
      </c>
      <c r="Y48" s="114" t="n">
        <v>1610.9</v>
      </c>
      <c r="Z48" s="114" t="n">
        <v>1650</v>
      </c>
      <c r="AA48" s="114" t="n">
        <v>1688.4</v>
      </c>
      <c r="AB48" s="114" t="n">
        <v>1726</v>
      </c>
      <c r="AC48" s="114" t="n">
        <v>1762.9</v>
      </c>
      <c r="AD48" s="114" t="n">
        <v>1799</v>
      </c>
      <c r="AE48" s="114" t="n">
        <v>1834.4</v>
      </c>
      <c r="AF48" s="114" t="n">
        <v>1869.1</v>
      </c>
      <c r="AG48" s="114" t="n">
        <v>1903</v>
      </c>
      <c r="AH48" s="114" t="n">
        <v>1936.4</v>
      </c>
      <c r="AI48" s="114" t="n">
        <v>1969</v>
      </c>
      <c r="AJ48" s="114" t="n">
        <v>2001</v>
      </c>
      <c r="AK48" s="114" t="n">
        <v>2032.3</v>
      </c>
      <c r="AL48" s="114" t="n">
        <v>2063.1</v>
      </c>
      <c r="AM48" s="114" t="n">
        <v>2093.2</v>
      </c>
    </row>
    <row r="49" customFormat="false" ht="21" hidden="false" customHeight="true" outlineLevel="0" collapsed="false">
      <c r="A49" s="46"/>
      <c r="B49" s="46"/>
      <c r="C49" s="46" t="s">
        <v>209</v>
      </c>
      <c r="D49" s="114" t="n">
        <v>147.6</v>
      </c>
      <c r="E49" s="114" t="n">
        <v>534.2</v>
      </c>
      <c r="F49" s="114" t="n">
        <v>694.9</v>
      </c>
      <c r="G49" s="114" t="n">
        <v>752.4</v>
      </c>
      <c r="H49" s="114" t="n">
        <v>808.7</v>
      </c>
      <c r="I49" s="114" t="n">
        <v>863.9</v>
      </c>
      <c r="J49" s="114" t="n">
        <v>918</v>
      </c>
      <c r="K49" s="114" t="n">
        <v>971</v>
      </c>
      <c r="L49" s="114" t="n">
        <v>1022.9</v>
      </c>
      <c r="M49" s="114" t="n">
        <v>1073.8</v>
      </c>
      <c r="N49" s="114" t="n">
        <v>1123.7</v>
      </c>
      <c r="O49" s="114" t="n">
        <v>1172.6</v>
      </c>
      <c r="P49" s="114" t="n">
        <v>1220.5</v>
      </c>
      <c r="Q49" s="114" t="n">
        <v>1267.5</v>
      </c>
      <c r="R49" s="114" t="n">
        <v>1313.5</v>
      </c>
      <c r="S49" s="114" t="n">
        <v>1358.6</v>
      </c>
      <c r="T49" s="114" t="n">
        <v>1402.8</v>
      </c>
      <c r="U49" s="114" t="n">
        <v>1446.1</v>
      </c>
      <c r="V49" s="114" t="n">
        <v>1488.6</v>
      </c>
      <c r="W49" s="114" t="n">
        <v>1530.2</v>
      </c>
      <c r="X49" s="114" t="n">
        <v>1570.9</v>
      </c>
      <c r="Y49" s="114" t="n">
        <v>1610.9</v>
      </c>
      <c r="Z49" s="114" t="n">
        <v>1650</v>
      </c>
      <c r="AA49" s="114" t="n">
        <v>1688.4</v>
      </c>
      <c r="AB49" s="114" t="n">
        <v>1726</v>
      </c>
      <c r="AC49" s="114" t="n">
        <v>1762.9</v>
      </c>
      <c r="AD49" s="114" t="n">
        <v>1799</v>
      </c>
      <c r="AE49" s="114" t="n">
        <v>1834.4</v>
      </c>
      <c r="AF49" s="114" t="n">
        <v>1869.1</v>
      </c>
      <c r="AG49" s="114" t="n">
        <v>1903</v>
      </c>
      <c r="AH49" s="114" t="n">
        <v>1936.4</v>
      </c>
      <c r="AI49" s="114" t="n">
        <v>1969</v>
      </c>
      <c r="AJ49" s="114" t="n">
        <v>2001</v>
      </c>
      <c r="AK49" s="114" t="n">
        <v>2032.3</v>
      </c>
      <c r="AL49" s="114" t="n">
        <v>2063.1</v>
      </c>
      <c r="AM49" s="114" t="n">
        <v>2093.2</v>
      </c>
    </row>
    <row r="50" customFormat="false" ht="21" hidden="false" customHeight="true" outlineLevel="0" collapsed="false">
      <c r="A50" s="46"/>
      <c r="B50" s="46"/>
      <c r="C50" s="46" t="s">
        <v>210</v>
      </c>
      <c r="D50" s="114" t="n">
        <v>147.6</v>
      </c>
      <c r="E50" s="114" t="n">
        <v>534.2</v>
      </c>
      <c r="F50" s="114" t="n">
        <v>694.9</v>
      </c>
      <c r="G50" s="114" t="n">
        <v>752.4</v>
      </c>
      <c r="H50" s="114" t="n">
        <v>808.7</v>
      </c>
      <c r="I50" s="114" t="n">
        <v>863.9</v>
      </c>
      <c r="J50" s="114" t="n">
        <v>918</v>
      </c>
      <c r="K50" s="114" t="n">
        <v>971</v>
      </c>
      <c r="L50" s="114" t="n">
        <v>1022.9</v>
      </c>
      <c r="M50" s="114" t="n">
        <v>1073.8</v>
      </c>
      <c r="N50" s="114" t="n">
        <v>1123.7</v>
      </c>
      <c r="O50" s="114" t="n">
        <v>1172.6</v>
      </c>
      <c r="P50" s="114" t="n">
        <v>1220.5</v>
      </c>
      <c r="Q50" s="114" t="n">
        <v>1267.5</v>
      </c>
      <c r="R50" s="114" t="n">
        <v>1313.5</v>
      </c>
      <c r="S50" s="114" t="n">
        <v>1358.6</v>
      </c>
      <c r="T50" s="114" t="n">
        <v>1402.8</v>
      </c>
      <c r="U50" s="114" t="n">
        <v>1446.1</v>
      </c>
      <c r="V50" s="114" t="n">
        <v>1488.6</v>
      </c>
      <c r="W50" s="114" t="n">
        <v>1530.2</v>
      </c>
      <c r="X50" s="114" t="n">
        <v>1570.9</v>
      </c>
      <c r="Y50" s="114" t="n">
        <v>1610.9</v>
      </c>
      <c r="Z50" s="114" t="n">
        <v>1650</v>
      </c>
      <c r="AA50" s="114" t="n">
        <v>1688.4</v>
      </c>
      <c r="AB50" s="114" t="n">
        <v>1726</v>
      </c>
      <c r="AC50" s="114" t="n">
        <v>1762.9</v>
      </c>
      <c r="AD50" s="114" t="n">
        <v>1799</v>
      </c>
      <c r="AE50" s="114" t="n">
        <v>1834.4</v>
      </c>
      <c r="AF50" s="114" t="n">
        <v>1869.1</v>
      </c>
      <c r="AG50" s="114" t="n">
        <v>1903</v>
      </c>
      <c r="AH50" s="114" t="n">
        <v>1936.4</v>
      </c>
      <c r="AI50" s="114" t="n">
        <v>1969</v>
      </c>
      <c r="AJ50" s="114" t="n">
        <v>2001</v>
      </c>
      <c r="AK50" s="114" t="n">
        <v>2032.3</v>
      </c>
      <c r="AL50" s="114" t="n">
        <v>2063.1</v>
      </c>
      <c r="AM50" s="114" t="n">
        <v>2093.2</v>
      </c>
    </row>
    <row r="51" customFormat="false" ht="21" hidden="false" customHeight="true" outlineLevel="0" collapsed="false">
      <c r="A51" s="46"/>
      <c r="B51" s="46"/>
      <c r="C51" s="46" t="s">
        <v>212</v>
      </c>
      <c r="D51" s="114" t="n">
        <v>147.6</v>
      </c>
      <c r="E51" s="114" t="n">
        <v>534.2</v>
      </c>
      <c r="F51" s="114" t="n">
        <v>694.9</v>
      </c>
      <c r="G51" s="114" t="n">
        <v>752.4</v>
      </c>
      <c r="H51" s="114" t="n">
        <v>808.7</v>
      </c>
      <c r="I51" s="114" t="n">
        <v>863.9</v>
      </c>
      <c r="J51" s="114" t="n">
        <v>918</v>
      </c>
      <c r="K51" s="114" t="n">
        <v>971</v>
      </c>
      <c r="L51" s="114" t="n">
        <v>1022.9</v>
      </c>
      <c r="M51" s="114" t="n">
        <v>1073.8</v>
      </c>
      <c r="N51" s="114" t="n">
        <v>1123.7</v>
      </c>
      <c r="O51" s="114" t="n">
        <v>1172.6</v>
      </c>
      <c r="P51" s="114" t="n">
        <v>1220.5</v>
      </c>
      <c r="Q51" s="114" t="n">
        <v>1267.5</v>
      </c>
      <c r="R51" s="114" t="n">
        <v>1313.5</v>
      </c>
      <c r="S51" s="114" t="n">
        <v>1358.6</v>
      </c>
      <c r="T51" s="114" t="n">
        <v>1402.8</v>
      </c>
      <c r="U51" s="114" t="n">
        <v>1446.1</v>
      </c>
      <c r="V51" s="114" t="n">
        <v>1488.6</v>
      </c>
      <c r="W51" s="114" t="n">
        <v>1530.2</v>
      </c>
      <c r="X51" s="114" t="n">
        <v>1570.9</v>
      </c>
      <c r="Y51" s="114" t="n">
        <v>1610.9</v>
      </c>
      <c r="Z51" s="114" t="n">
        <v>1650</v>
      </c>
      <c r="AA51" s="114" t="n">
        <v>1688.4</v>
      </c>
      <c r="AB51" s="114" t="n">
        <v>1726</v>
      </c>
      <c r="AC51" s="114" t="n">
        <v>1762.9</v>
      </c>
      <c r="AD51" s="114" t="n">
        <v>1799</v>
      </c>
      <c r="AE51" s="114" t="n">
        <v>1834.4</v>
      </c>
      <c r="AF51" s="114" t="n">
        <v>1869.1</v>
      </c>
      <c r="AG51" s="114" t="n">
        <v>1903</v>
      </c>
      <c r="AH51" s="114" t="n">
        <v>1936.4</v>
      </c>
      <c r="AI51" s="114" t="n">
        <v>1969</v>
      </c>
      <c r="AJ51" s="114" t="n">
        <v>2001</v>
      </c>
      <c r="AK51" s="114" t="n">
        <v>2032.3</v>
      </c>
      <c r="AL51" s="114" t="n">
        <v>2063.1</v>
      </c>
      <c r="AM51" s="114" t="n">
        <v>2093.2</v>
      </c>
    </row>
    <row r="52" customFormat="false" ht="21" hidden="false" customHeight="true" outlineLevel="0" collapsed="false">
      <c r="A52" s="46"/>
      <c r="B52" s="46"/>
      <c r="C52" s="46" t="s">
        <v>214</v>
      </c>
      <c r="D52" s="114" t="n">
        <v>147.6</v>
      </c>
      <c r="E52" s="114" t="n">
        <v>534.2</v>
      </c>
      <c r="F52" s="114" t="n">
        <v>694.9</v>
      </c>
      <c r="G52" s="114" t="n">
        <v>752.4</v>
      </c>
      <c r="H52" s="114" t="n">
        <v>808.7</v>
      </c>
      <c r="I52" s="114" t="n">
        <v>863.9</v>
      </c>
      <c r="J52" s="114" t="n">
        <v>918</v>
      </c>
      <c r="K52" s="114" t="n">
        <v>971</v>
      </c>
      <c r="L52" s="114" t="n">
        <v>1022.9</v>
      </c>
      <c r="M52" s="114" t="n">
        <v>1073.8</v>
      </c>
      <c r="N52" s="114" t="n">
        <v>1123.7</v>
      </c>
      <c r="O52" s="114" t="n">
        <v>1172.6</v>
      </c>
      <c r="P52" s="114" t="n">
        <v>1220.5</v>
      </c>
      <c r="Q52" s="114" t="n">
        <v>1267.5</v>
      </c>
      <c r="R52" s="114" t="n">
        <v>1313.5</v>
      </c>
      <c r="S52" s="114" t="n">
        <v>1358.6</v>
      </c>
      <c r="T52" s="114" t="n">
        <v>1402.8</v>
      </c>
      <c r="U52" s="114" t="n">
        <v>1446.1</v>
      </c>
      <c r="V52" s="114" t="n">
        <v>1488.6</v>
      </c>
      <c r="W52" s="114" t="n">
        <v>1530.2</v>
      </c>
      <c r="X52" s="114" t="n">
        <v>1570.9</v>
      </c>
      <c r="Y52" s="114" t="n">
        <v>1610.9</v>
      </c>
      <c r="Z52" s="114" t="n">
        <v>1650</v>
      </c>
      <c r="AA52" s="114" t="n">
        <v>1688.4</v>
      </c>
      <c r="AB52" s="114" t="n">
        <v>1726</v>
      </c>
      <c r="AC52" s="114" t="n">
        <v>1762.9</v>
      </c>
      <c r="AD52" s="114" t="n">
        <v>1799</v>
      </c>
      <c r="AE52" s="114" t="n">
        <v>1834.4</v>
      </c>
      <c r="AF52" s="114" t="n">
        <v>1869.1</v>
      </c>
      <c r="AG52" s="114" t="n">
        <v>1903</v>
      </c>
      <c r="AH52" s="114" t="n">
        <v>1936.4</v>
      </c>
      <c r="AI52" s="114" t="n">
        <v>1969</v>
      </c>
      <c r="AJ52" s="114" t="n">
        <v>2001</v>
      </c>
      <c r="AK52" s="114" t="n">
        <v>2032.3</v>
      </c>
      <c r="AL52" s="114" t="n">
        <v>2063.1</v>
      </c>
      <c r="AM52" s="114" t="n">
        <v>2093.2</v>
      </c>
    </row>
    <row r="53" customFormat="false" ht="21" hidden="false" customHeight="true" outlineLevel="0" collapsed="false">
      <c r="A53" s="46"/>
      <c r="B53" s="46"/>
      <c r="C53" s="46" t="s">
        <v>216</v>
      </c>
      <c r="D53" s="114" t="n">
        <v>147.6</v>
      </c>
      <c r="E53" s="114" t="n">
        <v>534.2</v>
      </c>
      <c r="F53" s="114" t="n">
        <v>694.9</v>
      </c>
      <c r="G53" s="114" t="n">
        <v>752.4</v>
      </c>
      <c r="H53" s="114" t="n">
        <v>808.7</v>
      </c>
      <c r="I53" s="114" t="n">
        <v>863.9</v>
      </c>
      <c r="J53" s="114" t="n">
        <v>918</v>
      </c>
      <c r="K53" s="114" t="n">
        <v>971</v>
      </c>
      <c r="L53" s="114" t="n">
        <v>1022.9</v>
      </c>
      <c r="M53" s="114" t="n">
        <v>1073.8</v>
      </c>
      <c r="N53" s="114" t="n">
        <v>1123.7</v>
      </c>
      <c r="O53" s="114" t="n">
        <v>1172.6</v>
      </c>
      <c r="P53" s="114" t="n">
        <v>1220.5</v>
      </c>
      <c r="Q53" s="114" t="n">
        <v>1267.5</v>
      </c>
      <c r="R53" s="114" t="n">
        <v>1313.5</v>
      </c>
      <c r="S53" s="114" t="n">
        <v>1358.6</v>
      </c>
      <c r="T53" s="114" t="n">
        <v>1402.8</v>
      </c>
      <c r="U53" s="114" t="n">
        <v>1446.1</v>
      </c>
      <c r="V53" s="114" t="n">
        <v>1488.6</v>
      </c>
      <c r="W53" s="114" t="n">
        <v>1530.2</v>
      </c>
      <c r="X53" s="114" t="n">
        <v>1570.9</v>
      </c>
      <c r="Y53" s="114" t="n">
        <v>1610.9</v>
      </c>
      <c r="Z53" s="114" t="n">
        <v>1650</v>
      </c>
      <c r="AA53" s="114" t="n">
        <v>1688.4</v>
      </c>
      <c r="AB53" s="114" t="n">
        <v>1726</v>
      </c>
      <c r="AC53" s="114" t="n">
        <v>1762.9</v>
      </c>
      <c r="AD53" s="114" t="n">
        <v>1799</v>
      </c>
      <c r="AE53" s="114" t="n">
        <v>1834.4</v>
      </c>
      <c r="AF53" s="114" t="n">
        <v>1869.1</v>
      </c>
      <c r="AG53" s="114" t="n">
        <v>1903</v>
      </c>
      <c r="AH53" s="114" t="n">
        <v>1936.4</v>
      </c>
      <c r="AI53" s="114" t="n">
        <v>1969</v>
      </c>
      <c r="AJ53" s="114" t="n">
        <v>2001</v>
      </c>
      <c r="AK53" s="114" t="n">
        <v>2032.3</v>
      </c>
      <c r="AL53" s="114" t="n">
        <v>2063.1</v>
      </c>
      <c r="AM53" s="114" t="n">
        <v>2093.2</v>
      </c>
    </row>
    <row r="54" customFormat="false" ht="21" hidden="false" customHeight="true" outlineLevel="0" collapsed="false">
      <c r="A54" s="46"/>
      <c r="B54" s="46"/>
      <c r="C54" s="46" t="s">
        <v>218</v>
      </c>
      <c r="D54" s="114" t="n">
        <v>147.6</v>
      </c>
      <c r="E54" s="114" t="n">
        <v>534.2</v>
      </c>
      <c r="F54" s="114" t="n">
        <v>694.9</v>
      </c>
      <c r="G54" s="114" t="n">
        <v>752.4</v>
      </c>
      <c r="H54" s="114" t="n">
        <v>808.7</v>
      </c>
      <c r="I54" s="114" t="n">
        <v>863.9</v>
      </c>
      <c r="J54" s="114" t="n">
        <v>918</v>
      </c>
      <c r="K54" s="114" t="n">
        <v>971</v>
      </c>
      <c r="L54" s="114" t="n">
        <v>1022.9</v>
      </c>
      <c r="M54" s="114" t="n">
        <v>1073.8</v>
      </c>
      <c r="N54" s="114" t="n">
        <v>1123.7</v>
      </c>
      <c r="O54" s="114" t="n">
        <v>1172.6</v>
      </c>
      <c r="P54" s="114" t="n">
        <v>1220.5</v>
      </c>
      <c r="Q54" s="114" t="n">
        <v>1267.5</v>
      </c>
      <c r="R54" s="114" t="n">
        <v>1313.5</v>
      </c>
      <c r="S54" s="114" t="n">
        <v>1358.6</v>
      </c>
      <c r="T54" s="114" t="n">
        <v>1402.8</v>
      </c>
      <c r="U54" s="114" t="n">
        <v>1446.1</v>
      </c>
      <c r="V54" s="114" t="n">
        <v>1488.6</v>
      </c>
      <c r="W54" s="114" t="n">
        <v>1530.2</v>
      </c>
      <c r="X54" s="114" t="n">
        <v>1570.9</v>
      </c>
      <c r="Y54" s="114" t="n">
        <v>1610.9</v>
      </c>
      <c r="Z54" s="114" t="n">
        <v>1650</v>
      </c>
      <c r="AA54" s="114" t="n">
        <v>1688.4</v>
      </c>
      <c r="AB54" s="114" t="n">
        <v>1726</v>
      </c>
      <c r="AC54" s="114" t="n">
        <v>1762.9</v>
      </c>
      <c r="AD54" s="114" t="n">
        <v>1799</v>
      </c>
      <c r="AE54" s="114" t="n">
        <v>1834.4</v>
      </c>
      <c r="AF54" s="114" t="n">
        <v>1869.1</v>
      </c>
      <c r="AG54" s="114" t="n">
        <v>1903</v>
      </c>
      <c r="AH54" s="114" t="n">
        <v>1936.4</v>
      </c>
      <c r="AI54" s="114" t="n">
        <v>1969</v>
      </c>
      <c r="AJ54" s="114" t="n">
        <v>2001</v>
      </c>
      <c r="AK54" s="114" t="n">
        <v>2032.3</v>
      </c>
      <c r="AL54" s="114" t="n">
        <v>2063.1</v>
      </c>
      <c r="AM54" s="114" t="n">
        <v>2093.2</v>
      </c>
    </row>
    <row r="55" customFormat="false" ht="21" hidden="false" customHeight="true" outlineLevel="0" collapsed="false">
      <c r="A55" s="46"/>
      <c r="B55" s="46"/>
      <c r="C55" s="46" t="s">
        <v>220</v>
      </c>
      <c r="D55" s="114" t="n">
        <v>118.1</v>
      </c>
      <c r="E55" s="114" t="n">
        <v>441.1</v>
      </c>
      <c r="F55" s="114" t="n">
        <v>566.4</v>
      </c>
      <c r="G55" s="114" t="n">
        <v>623</v>
      </c>
      <c r="H55" s="114" t="n">
        <v>645.2</v>
      </c>
      <c r="I55" s="114" t="n">
        <v>667</v>
      </c>
      <c r="J55" s="114" t="n">
        <v>688.3</v>
      </c>
      <c r="K55" s="114" t="n">
        <v>709.2</v>
      </c>
      <c r="L55" s="114" t="n">
        <v>729.7</v>
      </c>
      <c r="M55" s="114" t="n">
        <v>749.8</v>
      </c>
      <c r="N55" s="114" t="n">
        <v>769.5</v>
      </c>
      <c r="O55" s="114" t="n">
        <v>788.8</v>
      </c>
      <c r="P55" s="114" t="n">
        <v>807.7</v>
      </c>
      <c r="Q55" s="114" t="n">
        <v>826.2</v>
      </c>
      <c r="R55" s="114" t="n">
        <v>844.4</v>
      </c>
      <c r="S55" s="114" t="n">
        <v>862.2</v>
      </c>
      <c r="T55" s="114" t="n">
        <v>879.6</v>
      </c>
      <c r="U55" s="114" t="n">
        <v>896.7</v>
      </c>
      <c r="V55" s="114" t="n">
        <v>913.5</v>
      </c>
      <c r="W55" s="114" t="n">
        <v>929.9</v>
      </c>
      <c r="X55" s="114" t="n">
        <v>946</v>
      </c>
      <c r="Y55" s="114" t="n">
        <v>961.8</v>
      </c>
      <c r="Z55" s="114" t="n">
        <v>977.2</v>
      </c>
      <c r="AA55" s="114" t="n">
        <v>992.3</v>
      </c>
      <c r="AB55" s="114" t="n">
        <v>1007.2</v>
      </c>
      <c r="AC55" s="114" t="n">
        <v>1021.7</v>
      </c>
      <c r="AD55" s="114" t="n">
        <v>1036</v>
      </c>
      <c r="AE55" s="114" t="n">
        <v>1049.9</v>
      </c>
      <c r="AF55" s="114" t="n">
        <v>1063.6</v>
      </c>
      <c r="AG55" s="114" t="n">
        <v>1077</v>
      </c>
      <c r="AH55" s="114" t="n">
        <v>1090.2</v>
      </c>
      <c r="AI55" s="114" t="n">
        <v>1103.1</v>
      </c>
      <c r="AJ55" s="114" t="n">
        <v>1115.7</v>
      </c>
      <c r="AK55" s="114" t="n">
        <v>1128.1</v>
      </c>
      <c r="AL55" s="114" t="n">
        <v>1140.2</v>
      </c>
      <c r="AM55" s="114" t="n">
        <v>1152.1</v>
      </c>
    </row>
    <row r="56" customFormat="false" ht="21" hidden="false" customHeight="true" outlineLevel="0" collapsed="false">
      <c r="A56" s="46"/>
      <c r="B56" s="46"/>
      <c r="C56" s="46" t="s">
        <v>221</v>
      </c>
      <c r="D56" s="114" t="n">
        <v>147.6</v>
      </c>
      <c r="E56" s="114" t="n">
        <v>534.2</v>
      </c>
      <c r="F56" s="114" t="n">
        <v>694.9</v>
      </c>
      <c r="G56" s="114" t="n">
        <v>752.4</v>
      </c>
      <c r="H56" s="114" t="n">
        <v>808.7</v>
      </c>
      <c r="I56" s="114" t="n">
        <v>863.9</v>
      </c>
      <c r="J56" s="114" t="n">
        <v>918</v>
      </c>
      <c r="K56" s="114" t="n">
        <v>971</v>
      </c>
      <c r="L56" s="114" t="n">
        <v>1022.9</v>
      </c>
      <c r="M56" s="114" t="n">
        <v>1073.8</v>
      </c>
      <c r="N56" s="114" t="n">
        <v>1123.7</v>
      </c>
      <c r="O56" s="114" t="n">
        <v>1172.6</v>
      </c>
      <c r="P56" s="114" t="n">
        <v>1220.5</v>
      </c>
      <c r="Q56" s="114" t="n">
        <v>1267.5</v>
      </c>
      <c r="R56" s="114" t="n">
        <v>1313.5</v>
      </c>
      <c r="S56" s="114" t="n">
        <v>1358.6</v>
      </c>
      <c r="T56" s="114" t="n">
        <v>1402.8</v>
      </c>
      <c r="U56" s="114" t="n">
        <v>1446.1</v>
      </c>
      <c r="V56" s="114" t="n">
        <v>1488.6</v>
      </c>
      <c r="W56" s="114" t="n">
        <v>1530.2</v>
      </c>
      <c r="X56" s="114" t="n">
        <v>1570.9</v>
      </c>
      <c r="Y56" s="114" t="n">
        <v>1610.9</v>
      </c>
      <c r="Z56" s="114" t="n">
        <v>1650</v>
      </c>
      <c r="AA56" s="114" t="n">
        <v>1688.4</v>
      </c>
      <c r="AB56" s="114" t="n">
        <v>1726</v>
      </c>
      <c r="AC56" s="114" t="n">
        <v>1762.9</v>
      </c>
      <c r="AD56" s="114" t="n">
        <v>1799</v>
      </c>
      <c r="AE56" s="114" t="n">
        <v>1834.4</v>
      </c>
      <c r="AF56" s="114" t="n">
        <v>1869.1</v>
      </c>
      <c r="AG56" s="114" t="n">
        <v>1903</v>
      </c>
      <c r="AH56" s="114" t="n">
        <v>1936.4</v>
      </c>
      <c r="AI56" s="114" t="n">
        <v>1969</v>
      </c>
      <c r="AJ56" s="114" t="n">
        <v>2001</v>
      </c>
      <c r="AK56" s="114" t="n">
        <v>2032.3</v>
      </c>
      <c r="AL56" s="114" t="n">
        <v>2063.1</v>
      </c>
      <c r="AM56" s="114" t="n">
        <v>2093.2</v>
      </c>
    </row>
    <row r="57" customFormat="false" ht="21" hidden="false" customHeight="true" outlineLevel="0" collapsed="false">
      <c r="A57" s="46"/>
      <c r="B57" s="46"/>
      <c r="C57" s="46" t="s">
        <v>222</v>
      </c>
      <c r="D57" s="114" t="n">
        <v>118.1</v>
      </c>
      <c r="E57" s="114" t="n">
        <v>441.1</v>
      </c>
      <c r="F57" s="114" t="n">
        <v>566.4</v>
      </c>
      <c r="G57" s="114" t="n">
        <v>623</v>
      </c>
      <c r="H57" s="114" t="n">
        <v>645.2</v>
      </c>
      <c r="I57" s="114" t="n">
        <v>667</v>
      </c>
      <c r="J57" s="114" t="n">
        <v>688.3</v>
      </c>
      <c r="K57" s="114" t="n">
        <v>709.2</v>
      </c>
      <c r="L57" s="114" t="n">
        <v>729.7</v>
      </c>
      <c r="M57" s="114" t="n">
        <v>749.8</v>
      </c>
      <c r="N57" s="114" t="n">
        <v>769.5</v>
      </c>
      <c r="O57" s="114" t="n">
        <v>788.8</v>
      </c>
      <c r="P57" s="114" t="n">
        <v>807.7</v>
      </c>
      <c r="Q57" s="114" t="n">
        <v>826.2</v>
      </c>
      <c r="R57" s="114" t="n">
        <v>844.4</v>
      </c>
      <c r="S57" s="114" t="n">
        <v>862.2</v>
      </c>
      <c r="T57" s="114" t="n">
        <v>879.6</v>
      </c>
      <c r="U57" s="114" t="n">
        <v>896.7</v>
      </c>
      <c r="V57" s="114" t="n">
        <v>913.5</v>
      </c>
      <c r="W57" s="114" t="n">
        <v>929.9</v>
      </c>
      <c r="X57" s="114" t="n">
        <v>946</v>
      </c>
      <c r="Y57" s="114" t="n">
        <v>961.8</v>
      </c>
      <c r="Z57" s="114" t="n">
        <v>977.2</v>
      </c>
      <c r="AA57" s="114" t="n">
        <v>992.3</v>
      </c>
      <c r="AB57" s="114" t="n">
        <v>1007.2</v>
      </c>
      <c r="AC57" s="114" t="n">
        <v>1021.7</v>
      </c>
      <c r="AD57" s="114" t="n">
        <v>1036</v>
      </c>
      <c r="AE57" s="114" t="n">
        <v>1049.9</v>
      </c>
      <c r="AF57" s="114" t="n">
        <v>1063.6</v>
      </c>
      <c r="AG57" s="114" t="n">
        <v>1077</v>
      </c>
      <c r="AH57" s="114" t="n">
        <v>1090.2</v>
      </c>
      <c r="AI57" s="114" t="n">
        <v>1103.1</v>
      </c>
      <c r="AJ57" s="114" t="n">
        <v>1115.7</v>
      </c>
      <c r="AK57" s="114" t="n">
        <v>1128.1</v>
      </c>
      <c r="AL57" s="114" t="n">
        <v>1140.2</v>
      </c>
      <c r="AM57" s="114" t="n">
        <v>1152.1</v>
      </c>
    </row>
    <row r="58" customFormat="false" ht="21" hidden="false" customHeight="true" outlineLevel="0" collapsed="false">
      <c r="A58" s="46"/>
      <c r="B58" s="46"/>
      <c r="C58" s="46" t="s">
        <v>223</v>
      </c>
      <c r="D58" s="114" t="n">
        <v>147.6</v>
      </c>
      <c r="E58" s="114" t="n">
        <v>534.2</v>
      </c>
      <c r="F58" s="114" t="n">
        <v>694.9</v>
      </c>
      <c r="G58" s="114" t="n">
        <v>752.4</v>
      </c>
      <c r="H58" s="114" t="n">
        <v>808.7</v>
      </c>
      <c r="I58" s="114" t="n">
        <v>863.9</v>
      </c>
      <c r="J58" s="114" t="n">
        <v>918</v>
      </c>
      <c r="K58" s="114" t="n">
        <v>971</v>
      </c>
      <c r="L58" s="114" t="n">
        <v>1022.9</v>
      </c>
      <c r="M58" s="114" t="n">
        <v>1073.8</v>
      </c>
      <c r="N58" s="114" t="n">
        <v>1123.7</v>
      </c>
      <c r="O58" s="114" t="n">
        <v>1172.6</v>
      </c>
      <c r="P58" s="114" t="n">
        <v>1220.5</v>
      </c>
      <c r="Q58" s="114" t="n">
        <v>1267.5</v>
      </c>
      <c r="R58" s="114" t="n">
        <v>1313.5</v>
      </c>
      <c r="S58" s="114" t="n">
        <v>1358.6</v>
      </c>
      <c r="T58" s="114" t="n">
        <v>1402.8</v>
      </c>
      <c r="U58" s="114" t="n">
        <v>1446.1</v>
      </c>
      <c r="V58" s="114" t="n">
        <v>1488.6</v>
      </c>
      <c r="W58" s="114" t="n">
        <v>1530.2</v>
      </c>
      <c r="X58" s="114" t="n">
        <v>1570.9</v>
      </c>
      <c r="Y58" s="114" t="n">
        <v>1610.9</v>
      </c>
      <c r="Z58" s="114" t="n">
        <v>1650</v>
      </c>
      <c r="AA58" s="114" t="n">
        <v>1688.4</v>
      </c>
      <c r="AB58" s="114" t="n">
        <v>1726</v>
      </c>
      <c r="AC58" s="114" t="n">
        <v>1762.9</v>
      </c>
      <c r="AD58" s="114" t="n">
        <v>1799</v>
      </c>
      <c r="AE58" s="114" t="n">
        <v>1834.4</v>
      </c>
      <c r="AF58" s="114" t="n">
        <v>1869.1</v>
      </c>
      <c r="AG58" s="114" t="n">
        <v>1903</v>
      </c>
      <c r="AH58" s="114" t="n">
        <v>1936.4</v>
      </c>
      <c r="AI58" s="114" t="n">
        <v>1969</v>
      </c>
      <c r="AJ58" s="114" t="n">
        <v>2001</v>
      </c>
      <c r="AK58" s="114" t="n">
        <v>2032.3</v>
      </c>
      <c r="AL58" s="114" t="n">
        <v>2063.1</v>
      </c>
      <c r="AM58" s="114" t="n">
        <v>2093.2</v>
      </c>
    </row>
    <row r="59" customFormat="false" ht="21" hidden="false" customHeight="true" outlineLevel="0" collapsed="false">
      <c r="A59" s="46"/>
      <c r="B59" s="46"/>
      <c r="C59" s="46"/>
      <c r="D59" s="112"/>
      <c r="E59" s="112"/>
      <c r="F59" s="112"/>
      <c r="G59" s="112"/>
      <c r="H59" s="112"/>
      <c r="I59" s="112"/>
      <c r="J59" s="112"/>
      <c r="K59" s="112"/>
      <c r="L59" s="112"/>
      <c r="M59" s="112"/>
      <c r="N59" s="112"/>
      <c r="O59" s="112"/>
      <c r="P59" s="112"/>
      <c r="Q59" s="112"/>
      <c r="R59" s="112"/>
      <c r="S59" s="112"/>
      <c r="T59" s="112"/>
      <c r="U59" s="112"/>
      <c r="V59" s="112"/>
      <c r="W59" s="112"/>
      <c r="X59" s="112"/>
      <c r="Y59" s="112"/>
      <c r="Z59" s="112"/>
      <c r="AA59" s="112"/>
      <c r="AB59" s="112"/>
      <c r="AC59" s="112"/>
      <c r="AD59" s="112"/>
      <c r="AE59" s="112"/>
      <c r="AF59" s="112"/>
      <c r="AG59" s="112"/>
      <c r="AH59" s="112"/>
      <c r="AI59" s="112"/>
      <c r="AJ59" s="112"/>
      <c r="AK59" s="112"/>
      <c r="AL59" s="112"/>
      <c r="AM59" s="112"/>
    </row>
    <row r="60" customFormat="false" ht="21" hidden="false" customHeight="true" outlineLevel="0" collapsed="false">
      <c r="A60" s="46"/>
      <c r="B60" s="46"/>
      <c r="C60" s="89" t="s">
        <v>337</v>
      </c>
      <c r="D60" s="115" t="n">
        <f aca="false">CHOOSE(Settings!$C$5,D61,D62,D63,D64,D65,D66,D67,D68,D69,D70,D71)</f>
        <v>0</v>
      </c>
      <c r="E60" s="115" t="n">
        <f aca="false">CHOOSE(Settings!$C$5,E61,E62,E63,E64,E65,E66,E67,E68,E69,E70,E71)</f>
        <v>0</v>
      </c>
      <c r="F60" s="115" t="n">
        <f aca="false">CHOOSE(Settings!$C$5,F61,F62,F63,F64,F65,F66,F67,F68,F69,F70,F71)</f>
        <v>24769</v>
      </c>
      <c r="G60" s="115" t="n">
        <f aca="false">CHOOSE(Settings!$C$5,G61,G62,G63,G64,G65,G66,G67,G68,G69,G70,G71)</f>
        <v>25613</v>
      </c>
      <c r="H60" s="115" t="n">
        <f aca="false">CHOOSE(Settings!$C$5,H61,H62,H63,H64,H65,H66,H67,H68,H69,H70,H71)</f>
        <v>26522</v>
      </c>
      <c r="I60" s="115" t="n">
        <f aca="false">CHOOSE(Settings!$C$5,I61,I62,I63,I64,I65,I66,I67,I68,I69,I70,I71)</f>
        <v>22494</v>
      </c>
      <c r="J60" s="115" t="n">
        <f aca="false">CHOOSE(Settings!$C$5,J61,J62,J63,J64,J65,J66,J67,J68,J69,J70,J71)</f>
        <v>23528</v>
      </c>
      <c r="K60" s="115" t="n">
        <f aca="false">CHOOSE(Settings!$C$5,K61,K62,K63,K64,K65,K66,K67,K68,K69,K70,K71)</f>
        <v>24624</v>
      </c>
      <c r="L60" s="115" t="n">
        <f aca="false">CHOOSE(Settings!$C$5,L61,L62,L63,L64,L65,L66,L67,L68,L69,L70,L71)</f>
        <v>25781</v>
      </c>
      <c r="M60" s="115" t="n">
        <f aca="false">CHOOSE(Settings!$C$5,M61,M62,M63,M64,M65,M66,M67,M68,M69,M70,M71)</f>
        <v>26371</v>
      </c>
      <c r="N60" s="115" t="n">
        <f aca="false">CHOOSE(Settings!$C$5,N61,N62,N63,N64,N65,N66,N67,N68,N69,N70,N71)</f>
        <v>26962</v>
      </c>
      <c r="O60" s="115" t="n">
        <f aca="false">CHOOSE(Settings!$C$5,O61,O62,O63,O64,O65,O66,O67,O68,O69,O70,O71)</f>
        <v>24555</v>
      </c>
      <c r="P60" s="115" t="n">
        <f aca="false">CHOOSE(Settings!$C$5,P61,P62,P63,P64,P65,P66,P67,P68,P69,P70,P71)</f>
        <v>25151</v>
      </c>
      <c r="Q60" s="115" t="n">
        <f aca="false">CHOOSE(Settings!$C$5,Q61,Q62,Q63,Q64,Q65,Q66,Q67,Q68,Q69,Q70,Q71)</f>
        <v>25753</v>
      </c>
      <c r="R60" s="115" t="n">
        <f aca="false">CHOOSE(Settings!$C$5,R61,R62,R63,R64,R65,R66,R67,R68,R69,R70,R71)</f>
        <v>26362</v>
      </c>
      <c r="S60" s="115" t="n">
        <f aca="false">CHOOSE(Settings!$C$5,S61,S62,S63,S64,S65,S66,S67,S68,S69,S70,S71)</f>
        <v>26978</v>
      </c>
      <c r="T60" s="115" t="n">
        <f aca="false">CHOOSE(Settings!$C$5,T61,T62,T63,T64,T65,T66,T67,T68,T69,T70,T71)</f>
        <v>27605</v>
      </c>
      <c r="U60" s="115" t="n">
        <f aca="false">CHOOSE(Settings!$C$5,U61,U62,U63,U64,U65,U66,U67,U68,U69,U70,U71)</f>
        <v>28245</v>
      </c>
      <c r="V60" s="115" t="n">
        <f aca="false">CHOOSE(Settings!$C$5,V61,V62,V63,V64,V65,V66,V67,V68,V69,V70,V71)</f>
        <v>28899</v>
      </c>
      <c r="W60" s="115" t="n">
        <f aca="false">CHOOSE(Settings!$C$5,W61,W62,W63,W64,W65,W66,W67,W68,W69,W70,W71)</f>
        <v>29569</v>
      </c>
      <c r="X60" s="115" t="n">
        <f aca="false">CHOOSE(Settings!$C$5,X61,X62,X63,X64,X65,X66,X67,X68,X69,X70,X71)</f>
        <v>30260</v>
      </c>
      <c r="Y60" s="115" t="n">
        <f aca="false">CHOOSE(Settings!$C$5,Y61,Y62,Y63,Y64,Y65,Y66,Y67,Y68,Y69,Y70,Y71)</f>
        <v>30973</v>
      </c>
      <c r="Z60" s="115" t="n">
        <f aca="false">CHOOSE(Settings!$C$5,Z61,Z62,Z63,Z64,Z65,Z66,Z67,Z68,Z69,Z70,Z71)</f>
        <v>31712</v>
      </c>
      <c r="AA60" s="115" t="n">
        <f aca="false">CHOOSE(Settings!$C$5,AA61,AA62,AA63,AA64,AA65,AA66,AA67,AA68,AA69,AA70,AA71)</f>
        <v>32480</v>
      </c>
      <c r="AB60" s="115" t="n">
        <f aca="false">CHOOSE(Settings!$C$5,AB61,AB62,AB63,AB64,AB65,AB66,AB67,AB68,AB69,AB70,AB71)</f>
        <v>33281</v>
      </c>
      <c r="AC60" s="115" t="n">
        <f aca="false">CHOOSE(Settings!$C$5,AC61,AC62,AC63,AC64,AC65,AC66,AC67,AC68,AC69,AC70,AC71)</f>
        <v>34120</v>
      </c>
      <c r="AD60" s="115" t="n">
        <f aca="false">CHOOSE(Settings!$C$5,AD61,AD62,AD63,AD64,AD65,AD66,AD67,AD68,AD69,AD70,AD71)</f>
        <v>35000</v>
      </c>
      <c r="AE60" s="115" t="n">
        <f aca="false">CHOOSE(Settings!$C$5,AE61,AE62,AE63,AE64,AE65,AE66,AE67,AE68,AE69,AE70,AE71)</f>
        <v>35927</v>
      </c>
      <c r="AF60" s="115" t="n">
        <f aca="false">CHOOSE(Settings!$C$5,AF61,AF62,AF63,AF64,AF65,AF66,AF67,AF68,AF69,AF70,AF71)</f>
        <v>36907</v>
      </c>
      <c r="AG60" s="115" t="n">
        <f aca="false">CHOOSE(Settings!$C$5,AG61,AG62,AG63,AG64,AG65,AG66,AG67,AG68,AG69,AG70,AG71)</f>
        <v>37945</v>
      </c>
      <c r="AH60" s="115" t="n">
        <f aca="false">CHOOSE(Settings!$C$5,AH61,AH62,AH63,AH64,AH65,AH66,AH67,AH68,AH69,AH70,AH71)</f>
        <v>39048</v>
      </c>
      <c r="AI60" s="115" t="n">
        <f aca="false">CHOOSE(Settings!$C$5,AI61,AI62,AI63,AI64,AI65,AI66,AI67,AI68,AI69,AI70,AI71)</f>
        <v>40223</v>
      </c>
      <c r="AJ60" s="115" t="n">
        <f aca="false">CHOOSE(Settings!$C$5,AJ61,AJ62,AJ63,AJ64,AJ65,AJ66,AJ67,AJ68,AJ69,AJ70,AJ71)</f>
        <v>41479</v>
      </c>
      <c r="AK60" s="115" t="n">
        <f aca="false">CHOOSE(Settings!$C$5,AK61,AK62,AK63,AK64,AK65,AK66,AK67,AK68,AK69,AK70,AK71)</f>
        <v>42824</v>
      </c>
      <c r="AL60" s="115" t="n">
        <f aca="false">CHOOSE(Settings!$C$5,AL61,AL62,AL63,AL64,AL65,AL66,AL67,AL68,AL69,AL70,AL71)</f>
        <v>44267</v>
      </c>
      <c r="AM60" s="115" t="n">
        <f aca="false">CHOOSE(Settings!$C$5,AM61,AM62,AM63,AM64,AM65,AM66,AM67,AM68,AM69,AM70,AM71)</f>
        <v>45820</v>
      </c>
    </row>
    <row r="61" customFormat="false" ht="21" hidden="false" customHeight="true" outlineLevel="0" collapsed="false">
      <c r="A61" s="46"/>
      <c r="B61" s="46"/>
      <c r="C61" s="46" t="s">
        <v>207</v>
      </c>
      <c r="D61" s="116" t="n">
        <v>0</v>
      </c>
      <c r="E61" s="116" t="n">
        <v>0</v>
      </c>
      <c r="F61" s="116" t="n">
        <v>24769</v>
      </c>
      <c r="G61" s="116" t="n">
        <v>25174</v>
      </c>
      <c r="H61" s="116" t="n">
        <v>25578</v>
      </c>
      <c r="I61" s="116" t="n">
        <v>20982</v>
      </c>
      <c r="J61" s="116" t="n">
        <v>21386</v>
      </c>
      <c r="K61" s="116" t="n">
        <v>21792</v>
      </c>
      <c r="L61" s="116" t="n">
        <v>22201</v>
      </c>
      <c r="M61" s="116" t="n">
        <v>22612</v>
      </c>
      <c r="N61" s="116" t="n">
        <v>23029</v>
      </c>
      <c r="O61" s="116" t="n">
        <v>20451</v>
      </c>
      <c r="P61" s="116" t="n">
        <v>20880</v>
      </c>
      <c r="Q61" s="116" t="n">
        <v>21317</v>
      </c>
      <c r="R61" s="116" t="n">
        <v>21764</v>
      </c>
      <c r="S61" s="116" t="n">
        <v>22223</v>
      </c>
      <c r="T61" s="116" t="n">
        <v>22695</v>
      </c>
      <c r="U61" s="116" t="n">
        <v>23183</v>
      </c>
      <c r="V61" s="116" t="n">
        <v>23688</v>
      </c>
      <c r="W61" s="116" t="n">
        <v>24214</v>
      </c>
      <c r="X61" s="116" t="n">
        <v>24762</v>
      </c>
      <c r="Y61" s="116" t="n">
        <v>25335</v>
      </c>
      <c r="Z61" s="116" t="n">
        <v>25937</v>
      </c>
      <c r="AA61" s="116" t="n">
        <v>26571</v>
      </c>
      <c r="AB61" s="116" t="n">
        <v>27240</v>
      </c>
      <c r="AC61" s="116" t="n">
        <v>27950</v>
      </c>
      <c r="AD61" s="116" t="n">
        <v>28704</v>
      </c>
      <c r="AE61" s="116" t="n">
        <v>29507</v>
      </c>
      <c r="AF61" s="116" t="n">
        <v>30365</v>
      </c>
      <c r="AG61" s="116" t="n">
        <v>31284</v>
      </c>
      <c r="AH61" s="116" t="n">
        <v>32271</v>
      </c>
      <c r="AI61" s="116" t="n">
        <v>33332</v>
      </c>
      <c r="AJ61" s="116" t="n">
        <v>34476</v>
      </c>
      <c r="AK61" s="116" t="n">
        <v>35711</v>
      </c>
      <c r="AL61" s="116" t="n">
        <v>37047</v>
      </c>
      <c r="AM61" s="116" t="n">
        <v>38494</v>
      </c>
    </row>
    <row r="62" customFormat="false" ht="21" hidden="false" customHeight="true" outlineLevel="0" collapsed="false">
      <c r="A62" s="46"/>
      <c r="B62" s="46"/>
      <c r="C62" s="46" t="s">
        <v>209</v>
      </c>
      <c r="D62" s="116" t="n">
        <v>0</v>
      </c>
      <c r="E62" s="116" t="n">
        <v>0</v>
      </c>
      <c r="F62" s="116" t="n">
        <v>24769</v>
      </c>
      <c r="G62" s="116" t="n">
        <v>25613</v>
      </c>
      <c r="H62" s="116" t="n">
        <v>26522</v>
      </c>
      <c r="I62" s="116" t="n">
        <v>22494</v>
      </c>
      <c r="J62" s="116" t="n">
        <v>23528</v>
      </c>
      <c r="K62" s="116" t="n">
        <v>24624</v>
      </c>
      <c r="L62" s="116" t="n">
        <v>25781</v>
      </c>
      <c r="M62" s="116" t="n">
        <v>26371</v>
      </c>
      <c r="N62" s="116" t="n">
        <v>26962</v>
      </c>
      <c r="O62" s="116" t="n">
        <v>24555</v>
      </c>
      <c r="P62" s="116" t="n">
        <v>25151</v>
      </c>
      <c r="Q62" s="116" t="n">
        <v>25753</v>
      </c>
      <c r="R62" s="116" t="n">
        <v>26362</v>
      </c>
      <c r="S62" s="116" t="n">
        <v>26978</v>
      </c>
      <c r="T62" s="116" t="n">
        <v>27605</v>
      </c>
      <c r="U62" s="116" t="n">
        <v>28245</v>
      </c>
      <c r="V62" s="116" t="n">
        <v>28899</v>
      </c>
      <c r="W62" s="116" t="n">
        <v>29569</v>
      </c>
      <c r="X62" s="116" t="n">
        <v>30260</v>
      </c>
      <c r="Y62" s="116" t="n">
        <v>30973</v>
      </c>
      <c r="Z62" s="116" t="n">
        <v>31712</v>
      </c>
      <c r="AA62" s="116" t="n">
        <v>32480</v>
      </c>
      <c r="AB62" s="116" t="n">
        <v>33281</v>
      </c>
      <c r="AC62" s="116" t="n">
        <v>34120</v>
      </c>
      <c r="AD62" s="116" t="n">
        <v>35000</v>
      </c>
      <c r="AE62" s="116" t="n">
        <v>35927</v>
      </c>
      <c r="AF62" s="116" t="n">
        <v>36907</v>
      </c>
      <c r="AG62" s="116" t="n">
        <v>37945</v>
      </c>
      <c r="AH62" s="116" t="n">
        <v>39048</v>
      </c>
      <c r="AI62" s="116" t="n">
        <v>40223</v>
      </c>
      <c r="AJ62" s="116" t="n">
        <v>41479</v>
      </c>
      <c r="AK62" s="116" t="n">
        <v>42824</v>
      </c>
      <c r="AL62" s="116" t="n">
        <v>44267</v>
      </c>
      <c r="AM62" s="116" t="n">
        <v>45820</v>
      </c>
    </row>
    <row r="63" customFormat="false" ht="21" hidden="false" customHeight="true" outlineLevel="0" collapsed="false">
      <c r="A63" s="46"/>
      <c r="B63" s="46"/>
      <c r="C63" s="46" t="s">
        <v>210</v>
      </c>
      <c r="D63" s="116" t="n">
        <v>0</v>
      </c>
      <c r="E63" s="116" t="n">
        <v>0</v>
      </c>
      <c r="F63" s="116" t="n">
        <v>24769</v>
      </c>
      <c r="G63" s="116" t="n">
        <v>25613</v>
      </c>
      <c r="H63" s="116" t="n">
        <v>26522</v>
      </c>
      <c r="I63" s="116" t="n">
        <v>22494</v>
      </c>
      <c r="J63" s="116" t="n">
        <v>23528</v>
      </c>
      <c r="K63" s="116" t="n">
        <v>24624</v>
      </c>
      <c r="L63" s="116" t="n">
        <v>25781</v>
      </c>
      <c r="M63" s="116" t="n">
        <v>26371</v>
      </c>
      <c r="N63" s="116" t="n">
        <v>26962</v>
      </c>
      <c r="O63" s="116" t="n">
        <v>24555</v>
      </c>
      <c r="P63" s="116" t="n">
        <v>25151</v>
      </c>
      <c r="Q63" s="116" t="n">
        <v>25753</v>
      </c>
      <c r="R63" s="116" t="n">
        <v>26362</v>
      </c>
      <c r="S63" s="116" t="n">
        <v>26978</v>
      </c>
      <c r="T63" s="116" t="n">
        <v>27605</v>
      </c>
      <c r="U63" s="116" t="n">
        <v>28245</v>
      </c>
      <c r="V63" s="116" t="n">
        <v>28899</v>
      </c>
      <c r="W63" s="116" t="n">
        <v>29569</v>
      </c>
      <c r="X63" s="116" t="n">
        <v>30260</v>
      </c>
      <c r="Y63" s="116" t="n">
        <v>30973</v>
      </c>
      <c r="Z63" s="116" t="n">
        <v>31712</v>
      </c>
      <c r="AA63" s="116" t="n">
        <v>32480</v>
      </c>
      <c r="AB63" s="116" t="n">
        <v>33281</v>
      </c>
      <c r="AC63" s="116" t="n">
        <v>34120</v>
      </c>
      <c r="AD63" s="116" t="n">
        <v>35000</v>
      </c>
      <c r="AE63" s="116" t="n">
        <v>35927</v>
      </c>
      <c r="AF63" s="116" t="n">
        <v>36907</v>
      </c>
      <c r="AG63" s="116" t="n">
        <v>37945</v>
      </c>
      <c r="AH63" s="116" t="n">
        <v>39048</v>
      </c>
      <c r="AI63" s="116" t="n">
        <v>40223</v>
      </c>
      <c r="AJ63" s="116" t="n">
        <v>41479</v>
      </c>
      <c r="AK63" s="116" t="n">
        <v>42824</v>
      </c>
      <c r="AL63" s="116" t="n">
        <v>44267</v>
      </c>
      <c r="AM63" s="116" t="n">
        <v>45820</v>
      </c>
    </row>
    <row r="64" customFormat="false" ht="21" hidden="false" customHeight="true" outlineLevel="0" collapsed="false">
      <c r="A64" s="46"/>
      <c r="B64" s="46"/>
      <c r="C64" s="46" t="s">
        <v>212</v>
      </c>
      <c r="D64" s="116" t="n">
        <v>0</v>
      </c>
      <c r="E64" s="116" t="n">
        <v>0</v>
      </c>
      <c r="F64" s="116" t="n">
        <v>24769</v>
      </c>
      <c r="G64" s="116" t="n">
        <v>25613</v>
      </c>
      <c r="H64" s="116" t="n">
        <v>26522</v>
      </c>
      <c r="I64" s="116" t="n">
        <v>22494</v>
      </c>
      <c r="J64" s="116" t="n">
        <v>23528</v>
      </c>
      <c r="K64" s="116" t="n">
        <v>24624</v>
      </c>
      <c r="L64" s="116" t="n">
        <v>25781</v>
      </c>
      <c r="M64" s="116" t="n">
        <v>26371</v>
      </c>
      <c r="N64" s="116" t="n">
        <v>26962</v>
      </c>
      <c r="O64" s="116" t="n">
        <v>24555</v>
      </c>
      <c r="P64" s="116" t="n">
        <v>25151</v>
      </c>
      <c r="Q64" s="116" t="n">
        <v>25753</v>
      </c>
      <c r="R64" s="116" t="n">
        <v>26362</v>
      </c>
      <c r="S64" s="116" t="n">
        <v>26978</v>
      </c>
      <c r="T64" s="116" t="n">
        <v>27605</v>
      </c>
      <c r="U64" s="116" t="n">
        <v>28245</v>
      </c>
      <c r="V64" s="116" t="n">
        <v>28899</v>
      </c>
      <c r="W64" s="116" t="n">
        <v>29569</v>
      </c>
      <c r="X64" s="116" t="n">
        <v>30260</v>
      </c>
      <c r="Y64" s="116" t="n">
        <v>30973</v>
      </c>
      <c r="Z64" s="116" t="n">
        <v>31712</v>
      </c>
      <c r="AA64" s="116" t="n">
        <v>32480</v>
      </c>
      <c r="AB64" s="116" t="n">
        <v>33281</v>
      </c>
      <c r="AC64" s="116" t="n">
        <v>34120</v>
      </c>
      <c r="AD64" s="116" t="n">
        <v>35000</v>
      </c>
      <c r="AE64" s="116" t="n">
        <v>35927</v>
      </c>
      <c r="AF64" s="116" t="n">
        <v>36907</v>
      </c>
      <c r="AG64" s="116" t="n">
        <v>37945</v>
      </c>
      <c r="AH64" s="116" t="n">
        <v>39048</v>
      </c>
      <c r="AI64" s="116" t="n">
        <v>40223</v>
      </c>
      <c r="AJ64" s="116" t="n">
        <v>41479</v>
      </c>
      <c r="AK64" s="116" t="n">
        <v>42824</v>
      </c>
      <c r="AL64" s="116" t="n">
        <v>44267</v>
      </c>
      <c r="AM64" s="116" t="n">
        <v>45820</v>
      </c>
    </row>
    <row r="65" customFormat="false" ht="21" hidden="false" customHeight="true" outlineLevel="0" collapsed="false">
      <c r="A65" s="46"/>
      <c r="B65" s="46"/>
      <c r="C65" s="46" t="s">
        <v>214</v>
      </c>
      <c r="D65" s="116" t="n">
        <v>0</v>
      </c>
      <c r="E65" s="116" t="n">
        <v>0</v>
      </c>
      <c r="F65" s="116" t="n">
        <v>24769</v>
      </c>
      <c r="G65" s="116" t="n">
        <v>25613</v>
      </c>
      <c r="H65" s="116" t="n">
        <v>26522</v>
      </c>
      <c r="I65" s="116" t="n">
        <v>22494</v>
      </c>
      <c r="J65" s="116" t="n">
        <v>23528</v>
      </c>
      <c r="K65" s="116" t="n">
        <v>24624</v>
      </c>
      <c r="L65" s="116" t="n">
        <v>25781</v>
      </c>
      <c r="M65" s="116" t="n">
        <v>26371</v>
      </c>
      <c r="N65" s="116" t="n">
        <v>26962</v>
      </c>
      <c r="O65" s="116" t="n">
        <v>24555</v>
      </c>
      <c r="P65" s="116" t="n">
        <v>25151</v>
      </c>
      <c r="Q65" s="116" t="n">
        <v>25753</v>
      </c>
      <c r="R65" s="116" t="n">
        <v>26362</v>
      </c>
      <c r="S65" s="116" t="n">
        <v>26978</v>
      </c>
      <c r="T65" s="116" t="n">
        <v>27605</v>
      </c>
      <c r="U65" s="116" t="n">
        <v>28245</v>
      </c>
      <c r="V65" s="116" t="n">
        <v>28899</v>
      </c>
      <c r="W65" s="116" t="n">
        <v>29569</v>
      </c>
      <c r="X65" s="116" t="n">
        <v>30260</v>
      </c>
      <c r="Y65" s="116" t="n">
        <v>30973</v>
      </c>
      <c r="Z65" s="116" t="n">
        <v>31712</v>
      </c>
      <c r="AA65" s="116" t="n">
        <v>32480</v>
      </c>
      <c r="AB65" s="116" t="n">
        <v>33281</v>
      </c>
      <c r="AC65" s="116" t="n">
        <v>34120</v>
      </c>
      <c r="AD65" s="116" t="n">
        <v>35000</v>
      </c>
      <c r="AE65" s="116" t="n">
        <v>35927</v>
      </c>
      <c r="AF65" s="116" t="n">
        <v>36907</v>
      </c>
      <c r="AG65" s="116" t="n">
        <v>37945</v>
      </c>
      <c r="AH65" s="116" t="n">
        <v>39048</v>
      </c>
      <c r="AI65" s="116" t="n">
        <v>40223</v>
      </c>
      <c r="AJ65" s="116" t="n">
        <v>41479</v>
      </c>
      <c r="AK65" s="116" t="n">
        <v>42824</v>
      </c>
      <c r="AL65" s="116" t="n">
        <v>44267</v>
      </c>
      <c r="AM65" s="116" t="n">
        <v>45820</v>
      </c>
    </row>
    <row r="66" customFormat="false" ht="21" hidden="false" customHeight="true" outlineLevel="0" collapsed="false">
      <c r="A66" s="46"/>
      <c r="B66" s="46"/>
      <c r="C66" s="46" t="s">
        <v>216</v>
      </c>
      <c r="D66" s="116" t="n">
        <v>0</v>
      </c>
      <c r="E66" s="116" t="n">
        <v>0</v>
      </c>
      <c r="F66" s="116" t="n">
        <v>24769</v>
      </c>
      <c r="G66" s="116" t="n">
        <v>25613</v>
      </c>
      <c r="H66" s="116" t="n">
        <v>26522</v>
      </c>
      <c r="I66" s="116" t="n">
        <v>22494</v>
      </c>
      <c r="J66" s="116" t="n">
        <v>23528</v>
      </c>
      <c r="K66" s="116" t="n">
        <v>24624</v>
      </c>
      <c r="L66" s="116" t="n">
        <v>25781</v>
      </c>
      <c r="M66" s="116" t="n">
        <v>26371</v>
      </c>
      <c r="N66" s="116" t="n">
        <v>26962</v>
      </c>
      <c r="O66" s="116" t="n">
        <v>24555</v>
      </c>
      <c r="P66" s="116" t="n">
        <v>25151</v>
      </c>
      <c r="Q66" s="116" t="n">
        <v>25753</v>
      </c>
      <c r="R66" s="116" t="n">
        <v>26362</v>
      </c>
      <c r="S66" s="116" t="n">
        <v>26978</v>
      </c>
      <c r="T66" s="116" t="n">
        <v>27605</v>
      </c>
      <c r="U66" s="116" t="n">
        <v>28245</v>
      </c>
      <c r="V66" s="116" t="n">
        <v>28899</v>
      </c>
      <c r="W66" s="116" t="n">
        <v>29569</v>
      </c>
      <c r="X66" s="116" t="n">
        <v>30260</v>
      </c>
      <c r="Y66" s="116" t="n">
        <v>30973</v>
      </c>
      <c r="Z66" s="116" t="n">
        <v>31712</v>
      </c>
      <c r="AA66" s="116" t="n">
        <v>32480</v>
      </c>
      <c r="AB66" s="116" t="n">
        <v>33281</v>
      </c>
      <c r="AC66" s="116" t="n">
        <v>34120</v>
      </c>
      <c r="AD66" s="116" t="n">
        <v>35000</v>
      </c>
      <c r="AE66" s="116" t="n">
        <v>35927</v>
      </c>
      <c r="AF66" s="116" t="n">
        <v>36907</v>
      </c>
      <c r="AG66" s="116" t="n">
        <v>37945</v>
      </c>
      <c r="AH66" s="116" t="n">
        <v>39048</v>
      </c>
      <c r="AI66" s="116" t="n">
        <v>40223</v>
      </c>
      <c r="AJ66" s="116" t="n">
        <v>41479</v>
      </c>
      <c r="AK66" s="116" t="n">
        <v>42824</v>
      </c>
      <c r="AL66" s="116" t="n">
        <v>44267</v>
      </c>
      <c r="AM66" s="116" t="n">
        <v>45820</v>
      </c>
    </row>
    <row r="67" customFormat="false" ht="21" hidden="false" customHeight="true" outlineLevel="0" collapsed="false">
      <c r="A67" s="46"/>
      <c r="B67" s="46"/>
      <c r="C67" s="46" t="s">
        <v>218</v>
      </c>
      <c r="D67" s="116" t="n">
        <v>0</v>
      </c>
      <c r="E67" s="116" t="n">
        <v>0</v>
      </c>
      <c r="F67" s="116" t="n">
        <v>24769</v>
      </c>
      <c r="G67" s="116" t="n">
        <v>25613</v>
      </c>
      <c r="H67" s="116" t="n">
        <v>26522</v>
      </c>
      <c r="I67" s="116" t="n">
        <v>22494</v>
      </c>
      <c r="J67" s="116" t="n">
        <v>23528</v>
      </c>
      <c r="K67" s="116" t="n">
        <v>24624</v>
      </c>
      <c r="L67" s="116" t="n">
        <v>25781</v>
      </c>
      <c r="M67" s="116" t="n">
        <v>26371</v>
      </c>
      <c r="N67" s="116" t="n">
        <v>26962</v>
      </c>
      <c r="O67" s="116" t="n">
        <v>24555</v>
      </c>
      <c r="P67" s="116" t="n">
        <v>25151</v>
      </c>
      <c r="Q67" s="116" t="n">
        <v>25753</v>
      </c>
      <c r="R67" s="116" t="n">
        <v>26362</v>
      </c>
      <c r="S67" s="116" t="n">
        <v>26978</v>
      </c>
      <c r="T67" s="116" t="n">
        <v>27605</v>
      </c>
      <c r="U67" s="116" t="n">
        <v>28245</v>
      </c>
      <c r="V67" s="116" t="n">
        <v>28899</v>
      </c>
      <c r="W67" s="116" t="n">
        <v>29569</v>
      </c>
      <c r="X67" s="116" t="n">
        <v>30260</v>
      </c>
      <c r="Y67" s="116" t="n">
        <v>30973</v>
      </c>
      <c r="Z67" s="116" t="n">
        <v>31712</v>
      </c>
      <c r="AA67" s="116" t="n">
        <v>32480</v>
      </c>
      <c r="AB67" s="116" t="n">
        <v>33281</v>
      </c>
      <c r="AC67" s="116" t="n">
        <v>34120</v>
      </c>
      <c r="AD67" s="116" t="n">
        <v>35000</v>
      </c>
      <c r="AE67" s="116" t="n">
        <v>35927</v>
      </c>
      <c r="AF67" s="116" t="n">
        <v>36907</v>
      </c>
      <c r="AG67" s="116" t="n">
        <v>37945</v>
      </c>
      <c r="AH67" s="116" t="n">
        <v>39048</v>
      </c>
      <c r="AI67" s="116" t="n">
        <v>40223</v>
      </c>
      <c r="AJ67" s="116" t="n">
        <v>41479</v>
      </c>
      <c r="AK67" s="116" t="n">
        <v>42824</v>
      </c>
      <c r="AL67" s="116" t="n">
        <v>44267</v>
      </c>
      <c r="AM67" s="116" t="n">
        <v>45820</v>
      </c>
    </row>
    <row r="68" customFormat="false" ht="21" hidden="false" customHeight="true" outlineLevel="0" collapsed="false">
      <c r="A68" s="46"/>
      <c r="B68" s="46"/>
      <c r="C68" s="46" t="s">
        <v>220</v>
      </c>
      <c r="D68" s="116" t="n">
        <v>0</v>
      </c>
      <c r="E68" s="116" t="n">
        <v>0</v>
      </c>
      <c r="F68" s="116" t="n">
        <v>0</v>
      </c>
      <c r="G68" s="116" t="n">
        <v>0</v>
      </c>
      <c r="H68" s="116" t="n">
        <v>16138</v>
      </c>
      <c r="I68" s="116" t="n">
        <v>16387</v>
      </c>
      <c r="J68" s="116" t="n">
        <v>16646</v>
      </c>
      <c r="K68" s="116" t="n">
        <v>13581</v>
      </c>
      <c r="L68" s="116" t="n">
        <v>13859</v>
      </c>
      <c r="M68" s="116" t="n">
        <v>13990</v>
      </c>
      <c r="N68" s="116" t="n">
        <v>14122</v>
      </c>
      <c r="O68" s="116" t="n">
        <v>14255</v>
      </c>
      <c r="P68" s="116" t="n">
        <v>14389</v>
      </c>
      <c r="Q68" s="116" t="n">
        <v>12525</v>
      </c>
      <c r="R68" s="116" t="n">
        <v>12663</v>
      </c>
      <c r="S68" s="116" t="n">
        <v>12803</v>
      </c>
      <c r="T68" s="116" t="n">
        <v>12946</v>
      </c>
      <c r="U68" s="116" t="n">
        <v>13091</v>
      </c>
      <c r="V68" s="116" t="n">
        <v>13239</v>
      </c>
      <c r="W68" s="116" t="n">
        <v>13390</v>
      </c>
      <c r="X68" s="116" t="n">
        <v>13545</v>
      </c>
      <c r="Y68" s="116" t="n">
        <v>13703</v>
      </c>
      <c r="Z68" s="116" t="n">
        <v>13866</v>
      </c>
      <c r="AA68" s="116" t="n">
        <v>14033</v>
      </c>
      <c r="AB68" s="116" t="n">
        <v>14205</v>
      </c>
      <c r="AC68" s="116" t="n">
        <v>14382</v>
      </c>
      <c r="AD68" s="116" t="n">
        <v>14565</v>
      </c>
      <c r="AE68" s="116" t="n">
        <v>14754</v>
      </c>
      <c r="AF68" s="116" t="n">
        <v>14950</v>
      </c>
      <c r="AG68" s="116" t="n">
        <v>15153</v>
      </c>
      <c r="AH68" s="116" t="n">
        <v>15363</v>
      </c>
      <c r="AI68" s="116" t="n">
        <v>15581</v>
      </c>
      <c r="AJ68" s="116" t="n">
        <v>15809</v>
      </c>
      <c r="AK68" s="116" t="n">
        <v>16045</v>
      </c>
      <c r="AL68" s="116" t="n">
        <v>16292</v>
      </c>
      <c r="AM68" s="116" t="n">
        <v>16549</v>
      </c>
    </row>
    <row r="69" customFormat="false" ht="21" hidden="false" customHeight="true" outlineLevel="0" collapsed="false">
      <c r="A69" s="46"/>
      <c r="B69" s="46"/>
      <c r="C69" s="46" t="s">
        <v>221</v>
      </c>
      <c r="D69" s="116" t="n">
        <v>0</v>
      </c>
      <c r="E69" s="116" t="n">
        <v>0</v>
      </c>
      <c r="F69" s="116" t="n">
        <v>24769</v>
      </c>
      <c r="G69" s="116" t="n">
        <v>25613</v>
      </c>
      <c r="H69" s="116" t="n">
        <v>26522</v>
      </c>
      <c r="I69" s="116" t="n">
        <v>22494</v>
      </c>
      <c r="J69" s="116" t="n">
        <v>23528</v>
      </c>
      <c r="K69" s="116" t="n">
        <v>24624</v>
      </c>
      <c r="L69" s="116" t="n">
        <v>25781</v>
      </c>
      <c r="M69" s="116" t="n">
        <v>26371</v>
      </c>
      <c r="N69" s="116" t="n">
        <v>26962</v>
      </c>
      <c r="O69" s="116" t="n">
        <v>24555</v>
      </c>
      <c r="P69" s="116" t="n">
        <v>25151</v>
      </c>
      <c r="Q69" s="116" t="n">
        <v>25753</v>
      </c>
      <c r="R69" s="116" t="n">
        <v>26362</v>
      </c>
      <c r="S69" s="116" t="n">
        <v>26978</v>
      </c>
      <c r="T69" s="116" t="n">
        <v>27605</v>
      </c>
      <c r="U69" s="116" t="n">
        <v>28245</v>
      </c>
      <c r="V69" s="116" t="n">
        <v>28899</v>
      </c>
      <c r="W69" s="116" t="n">
        <v>29569</v>
      </c>
      <c r="X69" s="116" t="n">
        <v>30260</v>
      </c>
      <c r="Y69" s="116" t="n">
        <v>30973</v>
      </c>
      <c r="Z69" s="116" t="n">
        <v>31712</v>
      </c>
      <c r="AA69" s="116" t="n">
        <v>32480</v>
      </c>
      <c r="AB69" s="116" t="n">
        <v>33281</v>
      </c>
      <c r="AC69" s="116" t="n">
        <v>34120</v>
      </c>
      <c r="AD69" s="116" t="n">
        <v>35000</v>
      </c>
      <c r="AE69" s="116" t="n">
        <v>35927</v>
      </c>
      <c r="AF69" s="116" t="n">
        <v>36907</v>
      </c>
      <c r="AG69" s="116" t="n">
        <v>37945</v>
      </c>
      <c r="AH69" s="116" t="n">
        <v>39048</v>
      </c>
      <c r="AI69" s="116" t="n">
        <v>40223</v>
      </c>
      <c r="AJ69" s="116" t="n">
        <v>41479</v>
      </c>
      <c r="AK69" s="116" t="n">
        <v>42824</v>
      </c>
      <c r="AL69" s="116" t="n">
        <v>44267</v>
      </c>
      <c r="AM69" s="116" t="n">
        <v>45820</v>
      </c>
    </row>
    <row r="70" customFormat="false" ht="21" hidden="false" customHeight="true" outlineLevel="0" collapsed="false">
      <c r="A70" s="46"/>
      <c r="B70" s="46"/>
      <c r="C70" s="46" t="s">
        <v>222</v>
      </c>
      <c r="D70" s="116" t="n">
        <v>0</v>
      </c>
      <c r="E70" s="116" t="n">
        <v>0</v>
      </c>
      <c r="F70" s="116" t="n">
        <v>0</v>
      </c>
      <c r="G70" s="116" t="n">
        <v>0</v>
      </c>
      <c r="H70" s="116" t="n">
        <v>15869</v>
      </c>
      <c r="I70" s="116" t="n">
        <v>15970</v>
      </c>
      <c r="J70" s="116" t="n">
        <v>16072</v>
      </c>
      <c r="K70" s="116" t="n">
        <v>12842</v>
      </c>
      <c r="L70" s="116" t="n">
        <v>12947</v>
      </c>
      <c r="M70" s="116" t="n">
        <v>13052</v>
      </c>
      <c r="N70" s="116" t="n">
        <v>13160</v>
      </c>
      <c r="O70" s="116" t="n">
        <v>13269</v>
      </c>
      <c r="P70" s="116" t="n">
        <v>13379</v>
      </c>
      <c r="Q70" s="116" t="n">
        <v>11492</v>
      </c>
      <c r="R70" s="116" t="n">
        <v>11608</v>
      </c>
      <c r="S70" s="116" t="n">
        <v>11726</v>
      </c>
      <c r="T70" s="116" t="n">
        <v>11846</v>
      </c>
      <c r="U70" s="116" t="n">
        <v>11970</v>
      </c>
      <c r="V70" s="116" t="n">
        <v>12097</v>
      </c>
      <c r="W70" s="116" t="n">
        <v>12228</v>
      </c>
      <c r="X70" s="116" t="n">
        <v>12362</v>
      </c>
      <c r="Y70" s="116" t="n">
        <v>12501</v>
      </c>
      <c r="Z70" s="116" t="n">
        <v>12644</v>
      </c>
      <c r="AA70" s="116" t="n">
        <v>12792</v>
      </c>
      <c r="AB70" s="116" t="n">
        <v>12946</v>
      </c>
      <c r="AC70" s="116" t="n">
        <v>13105</v>
      </c>
      <c r="AD70" s="116" t="n">
        <v>13270</v>
      </c>
      <c r="AE70" s="116" t="n">
        <v>13442</v>
      </c>
      <c r="AF70" s="116" t="n">
        <v>13620</v>
      </c>
      <c r="AG70" s="116" t="n">
        <v>13806</v>
      </c>
      <c r="AH70" s="116" t="n">
        <v>14000</v>
      </c>
      <c r="AI70" s="116" t="n">
        <v>14203</v>
      </c>
      <c r="AJ70" s="116" t="n">
        <v>14414</v>
      </c>
      <c r="AK70" s="116" t="n">
        <v>14635</v>
      </c>
      <c r="AL70" s="116" t="n">
        <v>14867</v>
      </c>
      <c r="AM70" s="116" t="n">
        <v>15109</v>
      </c>
    </row>
    <row r="71" customFormat="false" ht="21" hidden="false" customHeight="true" outlineLevel="0" collapsed="false">
      <c r="A71" s="46"/>
      <c r="B71" s="46"/>
      <c r="C71" s="46" t="s">
        <v>223</v>
      </c>
      <c r="D71" s="116" t="n">
        <v>0</v>
      </c>
      <c r="E71" s="116" t="n">
        <v>0</v>
      </c>
      <c r="F71" s="116" t="n">
        <v>24769</v>
      </c>
      <c r="G71" s="116" t="n">
        <v>25174</v>
      </c>
      <c r="H71" s="116" t="n">
        <v>25578</v>
      </c>
      <c r="I71" s="116" t="n">
        <v>20982</v>
      </c>
      <c r="J71" s="116" t="n">
        <v>21386</v>
      </c>
      <c r="K71" s="116" t="n">
        <v>21792</v>
      </c>
      <c r="L71" s="116" t="n">
        <v>22201</v>
      </c>
      <c r="M71" s="116" t="n">
        <v>22612</v>
      </c>
      <c r="N71" s="116" t="n">
        <v>23029</v>
      </c>
      <c r="O71" s="116" t="n">
        <v>20451</v>
      </c>
      <c r="P71" s="116" t="n">
        <v>20880</v>
      </c>
      <c r="Q71" s="116" t="n">
        <v>21317</v>
      </c>
      <c r="R71" s="116" t="n">
        <v>21764</v>
      </c>
      <c r="S71" s="116" t="n">
        <v>22223</v>
      </c>
      <c r="T71" s="116" t="n">
        <v>22695</v>
      </c>
      <c r="U71" s="116" t="n">
        <v>23183</v>
      </c>
      <c r="V71" s="116" t="n">
        <v>23688</v>
      </c>
      <c r="W71" s="116" t="n">
        <v>24214</v>
      </c>
      <c r="X71" s="116" t="n">
        <v>24762</v>
      </c>
      <c r="Y71" s="116" t="n">
        <v>25335</v>
      </c>
      <c r="Z71" s="116" t="n">
        <v>25937</v>
      </c>
      <c r="AA71" s="116" t="n">
        <v>26571</v>
      </c>
      <c r="AB71" s="116" t="n">
        <v>27240</v>
      </c>
      <c r="AC71" s="116" t="n">
        <v>27950</v>
      </c>
      <c r="AD71" s="116" t="n">
        <v>28704</v>
      </c>
      <c r="AE71" s="116" t="n">
        <v>29507</v>
      </c>
      <c r="AF71" s="116" t="n">
        <v>30365</v>
      </c>
      <c r="AG71" s="116" t="n">
        <v>31284</v>
      </c>
      <c r="AH71" s="116" t="n">
        <v>32271</v>
      </c>
      <c r="AI71" s="116" t="n">
        <v>33332</v>
      </c>
      <c r="AJ71" s="116" t="n">
        <v>34476</v>
      </c>
      <c r="AK71" s="116" t="n">
        <v>35711</v>
      </c>
      <c r="AL71" s="116" t="n">
        <v>37047</v>
      </c>
      <c r="AM71" s="116" t="n">
        <v>38494</v>
      </c>
    </row>
    <row r="72" customFormat="false" ht="21" hidden="false" customHeight="true" outlineLevel="0" collapsed="false">
      <c r="A72" s="46"/>
      <c r="B72" s="46"/>
      <c r="C72" s="46"/>
      <c r="D72" s="112"/>
      <c r="E72" s="112"/>
      <c r="F72" s="112"/>
      <c r="G72" s="112"/>
      <c r="H72" s="112"/>
      <c r="I72" s="112"/>
      <c r="J72" s="112"/>
      <c r="K72" s="112"/>
      <c r="L72" s="112"/>
      <c r="M72" s="112"/>
      <c r="N72" s="112"/>
      <c r="O72" s="112"/>
      <c r="P72" s="112"/>
      <c r="Q72" s="112"/>
      <c r="R72" s="112"/>
      <c r="S72" s="112"/>
      <c r="T72" s="112"/>
      <c r="U72" s="112"/>
      <c r="V72" s="112"/>
      <c r="W72" s="112"/>
      <c r="X72" s="112"/>
      <c r="Y72" s="112"/>
      <c r="Z72" s="112"/>
      <c r="AA72" s="112"/>
      <c r="AB72" s="112"/>
      <c r="AC72" s="112"/>
      <c r="AD72" s="112"/>
      <c r="AE72" s="112"/>
      <c r="AF72" s="112"/>
      <c r="AG72" s="112"/>
      <c r="AH72" s="112"/>
      <c r="AI72" s="112"/>
      <c r="AJ72" s="112"/>
      <c r="AK72" s="112"/>
      <c r="AL72" s="112"/>
      <c r="AM72" s="112"/>
    </row>
    <row r="73" customFormat="false" ht="21" hidden="false" customHeight="true" outlineLevel="0" collapsed="false">
      <c r="A73" s="46"/>
      <c r="B73" s="46"/>
      <c r="C73" s="89" t="s">
        <v>338</v>
      </c>
      <c r="D73" s="115" t="n">
        <f aca="false">CHOOSE(Settings!$C$5,D74,D75,D76,D77,D78,D79,D80,D81,D82,D83,D84)</f>
        <v>2</v>
      </c>
      <c r="E73" s="115" t="n">
        <f aca="false">CHOOSE(Settings!$C$5,E74,E75,E76,E77,E78,E79,E80,E81,E82,E83,E84)</f>
        <v>2</v>
      </c>
      <c r="F73" s="115" t="n">
        <f aca="false">CHOOSE(Settings!$C$5,F74,F75,F76,F77,F78,F79,F80,F81,F82,F83,F84)</f>
        <v>2</v>
      </c>
      <c r="G73" s="115" t="n">
        <f aca="false">CHOOSE(Settings!$C$5,G74,G75,G76,G77,G78,G79,G80,G81,G82,G83,G84)</f>
        <v>2</v>
      </c>
      <c r="H73" s="115" t="n">
        <f aca="false">CHOOSE(Settings!$C$5,H74,H75,H76,H77,H78,H79,H80,H81,H82,H83,H84)</f>
        <v>2</v>
      </c>
      <c r="I73" s="115" t="n">
        <f aca="false">CHOOSE(Settings!$C$5,I74,I75,I76,I77,I78,I79,I80,I81,I82,I83,I84)</f>
        <v>2</v>
      </c>
      <c r="J73" s="115" t="n">
        <f aca="false">CHOOSE(Settings!$C$5,J74,J75,J76,J77,J78,J79,J80,J81,J82,J83,J84)</f>
        <v>2</v>
      </c>
      <c r="K73" s="115" t="n">
        <f aca="false">CHOOSE(Settings!$C$5,K74,K75,K76,K77,K78,K79,K80,K81,K82,K83,K84)</f>
        <v>2</v>
      </c>
      <c r="L73" s="115" t="n">
        <f aca="false">CHOOSE(Settings!$C$5,L74,L75,L76,L77,L78,L79,L80,L81,L82,L83,L84)</f>
        <v>2</v>
      </c>
      <c r="M73" s="115" t="n">
        <f aca="false">CHOOSE(Settings!$C$5,M74,M75,M76,M77,M78,M79,M80,M81,M82,M83,M84)</f>
        <v>2</v>
      </c>
      <c r="N73" s="115" t="n">
        <f aca="false">CHOOSE(Settings!$C$5,N74,N75,N76,N77,N78,N79,N80,N81,N82,N83,N84)</f>
        <v>2</v>
      </c>
      <c r="O73" s="115" t="n">
        <f aca="false">CHOOSE(Settings!$C$5,O74,O75,O76,O77,O78,O79,O80,O81,O82,O83,O84)</f>
        <v>2</v>
      </c>
      <c r="P73" s="115" t="n">
        <f aca="false">CHOOSE(Settings!$C$5,P74,P75,P76,P77,P78,P79,P80,P81,P82,P83,P84)</f>
        <v>2</v>
      </c>
      <c r="Q73" s="115" t="n">
        <f aca="false">CHOOSE(Settings!$C$5,Q74,Q75,Q76,Q77,Q78,Q79,Q80,Q81,Q82,Q83,Q84)</f>
        <v>2</v>
      </c>
      <c r="R73" s="115" t="n">
        <f aca="false">CHOOSE(Settings!$C$5,R74,R75,R76,R77,R78,R79,R80,R81,R82,R83,R84)</f>
        <v>2</v>
      </c>
      <c r="S73" s="115" t="n">
        <f aca="false">CHOOSE(Settings!$C$5,S74,S75,S76,S77,S78,S79,S80,S81,S82,S83,S84)</f>
        <v>2</v>
      </c>
      <c r="T73" s="115" t="n">
        <f aca="false">CHOOSE(Settings!$C$5,T74,T75,T76,T77,T78,T79,T80,T81,T82,T83,T84)</f>
        <v>2</v>
      </c>
      <c r="U73" s="115" t="n">
        <f aca="false">CHOOSE(Settings!$C$5,U74,U75,U76,U77,U78,U79,U80,U81,U82,U83,U84)</f>
        <v>2</v>
      </c>
      <c r="V73" s="115" t="n">
        <f aca="false">CHOOSE(Settings!$C$5,V74,V75,V76,V77,V78,V79,V80,V81,V82,V83,V84)</f>
        <v>2</v>
      </c>
      <c r="W73" s="115" t="n">
        <f aca="false">CHOOSE(Settings!$C$5,W74,W75,W76,W77,W78,W79,W80,W81,W82,W83,W84)</f>
        <v>2</v>
      </c>
      <c r="X73" s="115" t="n">
        <f aca="false">CHOOSE(Settings!$C$5,X74,X75,X76,X77,X78,X79,X80,X81,X82,X83,X84)</f>
        <v>2</v>
      </c>
      <c r="Y73" s="115" t="n">
        <f aca="false">CHOOSE(Settings!$C$5,Y74,Y75,Y76,Y77,Y78,Y79,Y80,Y81,Y82,Y83,Y84)</f>
        <v>2</v>
      </c>
      <c r="Z73" s="115" t="n">
        <f aca="false">CHOOSE(Settings!$C$5,Z74,Z75,Z76,Z77,Z78,Z79,Z80,Z81,Z82,Z83,Z84)</f>
        <v>2</v>
      </c>
      <c r="AA73" s="115" t="n">
        <f aca="false">CHOOSE(Settings!$C$5,AA74,AA75,AA76,AA77,AA78,AA79,AA80,AA81,AA82,AA83,AA84)</f>
        <v>2</v>
      </c>
      <c r="AB73" s="115" t="n">
        <f aca="false">CHOOSE(Settings!$C$5,AB74,AB75,AB76,AB77,AB78,AB79,AB80,AB81,AB82,AB83,AB84)</f>
        <v>2</v>
      </c>
      <c r="AC73" s="115" t="n">
        <f aca="false">CHOOSE(Settings!$C$5,AC74,AC75,AC76,AC77,AC78,AC79,AC80,AC81,AC82,AC83,AC84)</f>
        <v>2</v>
      </c>
      <c r="AD73" s="115" t="n">
        <f aca="false">CHOOSE(Settings!$C$5,AD74,AD75,AD76,AD77,AD78,AD79,AD80,AD81,AD82,AD83,AD84)</f>
        <v>2</v>
      </c>
      <c r="AE73" s="115" t="n">
        <f aca="false">CHOOSE(Settings!$C$5,AE74,AE75,AE76,AE77,AE78,AE79,AE80,AE81,AE82,AE83,AE84)</f>
        <v>2</v>
      </c>
      <c r="AF73" s="115" t="n">
        <f aca="false">CHOOSE(Settings!$C$5,AF74,AF75,AF76,AF77,AF78,AF79,AF80,AF81,AF82,AF83,AF84)</f>
        <v>2</v>
      </c>
      <c r="AG73" s="115" t="n">
        <f aca="false">CHOOSE(Settings!$C$5,AG74,AG75,AG76,AG77,AG78,AG79,AG80,AG81,AG82,AG83,AG84)</f>
        <v>2</v>
      </c>
      <c r="AH73" s="115" t="n">
        <f aca="false">CHOOSE(Settings!$C$5,AH74,AH75,AH76,AH77,AH78,AH79,AH80,AH81,AH82,AH83,AH84)</f>
        <v>2</v>
      </c>
      <c r="AI73" s="115" t="n">
        <f aca="false">CHOOSE(Settings!$C$5,AI74,AI75,AI76,AI77,AI78,AI79,AI80,AI81,AI82,AI83,AI84)</f>
        <v>2</v>
      </c>
      <c r="AJ73" s="115" t="n">
        <f aca="false">CHOOSE(Settings!$C$5,AJ74,AJ75,AJ76,AJ77,AJ78,AJ79,AJ80,AJ81,AJ82,AJ83,AJ84)</f>
        <v>2</v>
      </c>
      <c r="AK73" s="115" t="n">
        <f aca="false">CHOOSE(Settings!$C$5,AK74,AK75,AK76,AK77,AK78,AK79,AK80,AK81,AK82,AK83,AK84)</f>
        <v>2</v>
      </c>
      <c r="AL73" s="115" t="n">
        <f aca="false">CHOOSE(Settings!$C$5,AL74,AL75,AL76,AL77,AL78,AL79,AL80,AL81,AL82,AL83,AL84)</f>
        <v>2</v>
      </c>
      <c r="AM73" s="115" t="n">
        <f aca="false">CHOOSE(Settings!$C$5,AM74,AM75,AM76,AM77,AM78,AM79,AM80,AM81,AM82,AM83,AM84)</f>
        <v>2</v>
      </c>
    </row>
    <row r="74" customFormat="false" ht="21" hidden="false" customHeight="true" outlineLevel="0" collapsed="false">
      <c r="A74" s="46"/>
      <c r="B74" s="46"/>
      <c r="C74" s="46" t="s">
        <v>207</v>
      </c>
      <c r="D74" s="116" t="n">
        <v>2</v>
      </c>
      <c r="E74" s="116" t="n">
        <v>2</v>
      </c>
      <c r="F74" s="116" t="n">
        <v>2</v>
      </c>
      <c r="G74" s="116" t="n">
        <v>2</v>
      </c>
      <c r="H74" s="116" t="n">
        <v>2</v>
      </c>
      <c r="I74" s="116" t="n">
        <v>2</v>
      </c>
      <c r="J74" s="116" t="n">
        <v>2</v>
      </c>
      <c r="K74" s="116" t="n">
        <v>2</v>
      </c>
      <c r="L74" s="116" t="n">
        <v>2</v>
      </c>
      <c r="M74" s="116" t="n">
        <v>2</v>
      </c>
      <c r="N74" s="116" t="n">
        <v>2</v>
      </c>
      <c r="O74" s="116" t="n">
        <v>2</v>
      </c>
      <c r="P74" s="116" t="n">
        <v>2</v>
      </c>
      <c r="Q74" s="116" t="n">
        <v>2</v>
      </c>
      <c r="R74" s="116" t="n">
        <v>2</v>
      </c>
      <c r="S74" s="116" t="n">
        <v>2</v>
      </c>
      <c r="T74" s="116" t="n">
        <v>2</v>
      </c>
      <c r="U74" s="116" t="n">
        <v>2</v>
      </c>
      <c r="V74" s="116" t="n">
        <v>2</v>
      </c>
      <c r="W74" s="116" t="n">
        <v>2</v>
      </c>
      <c r="X74" s="116" t="n">
        <v>2</v>
      </c>
      <c r="Y74" s="116" t="n">
        <v>2</v>
      </c>
      <c r="Z74" s="116" t="n">
        <v>2</v>
      </c>
      <c r="AA74" s="116" t="n">
        <v>2</v>
      </c>
      <c r="AB74" s="116" t="n">
        <v>2</v>
      </c>
      <c r="AC74" s="116" t="n">
        <v>2</v>
      </c>
      <c r="AD74" s="116" t="n">
        <v>2</v>
      </c>
      <c r="AE74" s="116" t="n">
        <v>2</v>
      </c>
      <c r="AF74" s="116" t="n">
        <v>2</v>
      </c>
      <c r="AG74" s="116" t="n">
        <v>2</v>
      </c>
      <c r="AH74" s="116" t="n">
        <v>2</v>
      </c>
      <c r="AI74" s="116" t="n">
        <v>2</v>
      </c>
      <c r="AJ74" s="116" t="n">
        <v>2</v>
      </c>
      <c r="AK74" s="116" t="n">
        <v>2</v>
      </c>
      <c r="AL74" s="116" t="n">
        <v>2</v>
      </c>
      <c r="AM74" s="116" t="n">
        <v>2</v>
      </c>
    </row>
    <row r="75" customFormat="false" ht="21" hidden="false" customHeight="true" outlineLevel="0" collapsed="false">
      <c r="A75" s="46"/>
      <c r="B75" s="46"/>
      <c r="C75" s="46" t="s">
        <v>209</v>
      </c>
      <c r="D75" s="116" t="n">
        <v>2</v>
      </c>
      <c r="E75" s="116" t="n">
        <v>2</v>
      </c>
      <c r="F75" s="116" t="n">
        <v>2</v>
      </c>
      <c r="G75" s="116" t="n">
        <v>2</v>
      </c>
      <c r="H75" s="116" t="n">
        <v>2</v>
      </c>
      <c r="I75" s="116" t="n">
        <v>2</v>
      </c>
      <c r="J75" s="116" t="n">
        <v>2</v>
      </c>
      <c r="K75" s="116" t="n">
        <v>2</v>
      </c>
      <c r="L75" s="116" t="n">
        <v>2</v>
      </c>
      <c r="M75" s="116" t="n">
        <v>2</v>
      </c>
      <c r="N75" s="116" t="n">
        <v>2</v>
      </c>
      <c r="O75" s="116" t="n">
        <v>2</v>
      </c>
      <c r="P75" s="116" t="n">
        <v>2</v>
      </c>
      <c r="Q75" s="116" t="n">
        <v>2</v>
      </c>
      <c r="R75" s="116" t="n">
        <v>2</v>
      </c>
      <c r="S75" s="116" t="n">
        <v>2</v>
      </c>
      <c r="T75" s="116" t="n">
        <v>2</v>
      </c>
      <c r="U75" s="116" t="n">
        <v>2</v>
      </c>
      <c r="V75" s="116" t="n">
        <v>2</v>
      </c>
      <c r="W75" s="116" t="n">
        <v>2</v>
      </c>
      <c r="X75" s="116" t="n">
        <v>2</v>
      </c>
      <c r="Y75" s="116" t="n">
        <v>2</v>
      </c>
      <c r="Z75" s="116" t="n">
        <v>2</v>
      </c>
      <c r="AA75" s="116" t="n">
        <v>2</v>
      </c>
      <c r="AB75" s="116" t="n">
        <v>2</v>
      </c>
      <c r="AC75" s="116" t="n">
        <v>2</v>
      </c>
      <c r="AD75" s="116" t="n">
        <v>2</v>
      </c>
      <c r="AE75" s="116" t="n">
        <v>2</v>
      </c>
      <c r="AF75" s="116" t="n">
        <v>2</v>
      </c>
      <c r="AG75" s="116" t="n">
        <v>2</v>
      </c>
      <c r="AH75" s="116" t="n">
        <v>2</v>
      </c>
      <c r="AI75" s="116" t="n">
        <v>2</v>
      </c>
      <c r="AJ75" s="116" t="n">
        <v>2</v>
      </c>
      <c r="AK75" s="116" t="n">
        <v>2</v>
      </c>
      <c r="AL75" s="116" t="n">
        <v>2</v>
      </c>
      <c r="AM75" s="116" t="n">
        <v>2</v>
      </c>
    </row>
    <row r="76" customFormat="false" ht="21" hidden="false" customHeight="true" outlineLevel="0" collapsed="false">
      <c r="A76" s="46"/>
      <c r="B76" s="46"/>
      <c r="C76" s="46" t="s">
        <v>210</v>
      </c>
      <c r="D76" s="116" t="n">
        <v>2</v>
      </c>
      <c r="E76" s="116" t="n">
        <v>2</v>
      </c>
      <c r="F76" s="116" t="n">
        <v>2</v>
      </c>
      <c r="G76" s="116" t="n">
        <v>2</v>
      </c>
      <c r="H76" s="116" t="n">
        <v>2</v>
      </c>
      <c r="I76" s="116" t="n">
        <v>2</v>
      </c>
      <c r="J76" s="116" t="n">
        <v>2</v>
      </c>
      <c r="K76" s="116" t="n">
        <v>2</v>
      </c>
      <c r="L76" s="116" t="n">
        <v>2</v>
      </c>
      <c r="M76" s="116" t="n">
        <v>2</v>
      </c>
      <c r="N76" s="116" t="n">
        <v>2</v>
      </c>
      <c r="O76" s="116" t="n">
        <v>2</v>
      </c>
      <c r="P76" s="116" t="n">
        <v>2</v>
      </c>
      <c r="Q76" s="116" t="n">
        <v>2</v>
      </c>
      <c r="R76" s="116" t="n">
        <v>2</v>
      </c>
      <c r="S76" s="116" t="n">
        <v>2</v>
      </c>
      <c r="T76" s="116" t="n">
        <v>2</v>
      </c>
      <c r="U76" s="116" t="n">
        <v>2</v>
      </c>
      <c r="V76" s="116" t="n">
        <v>2</v>
      </c>
      <c r="W76" s="116" t="n">
        <v>2</v>
      </c>
      <c r="X76" s="116" t="n">
        <v>2</v>
      </c>
      <c r="Y76" s="116" t="n">
        <v>2</v>
      </c>
      <c r="Z76" s="116" t="n">
        <v>2</v>
      </c>
      <c r="AA76" s="116" t="n">
        <v>2</v>
      </c>
      <c r="AB76" s="116" t="n">
        <v>2</v>
      </c>
      <c r="AC76" s="116" t="n">
        <v>2</v>
      </c>
      <c r="AD76" s="116" t="n">
        <v>2</v>
      </c>
      <c r="AE76" s="116" t="n">
        <v>2</v>
      </c>
      <c r="AF76" s="116" t="n">
        <v>2</v>
      </c>
      <c r="AG76" s="116" t="n">
        <v>2</v>
      </c>
      <c r="AH76" s="116" t="n">
        <v>2</v>
      </c>
      <c r="AI76" s="116" t="n">
        <v>2</v>
      </c>
      <c r="AJ76" s="116" t="n">
        <v>2</v>
      </c>
      <c r="AK76" s="116" t="n">
        <v>2</v>
      </c>
      <c r="AL76" s="116" t="n">
        <v>2</v>
      </c>
      <c r="AM76" s="116" t="n">
        <v>2</v>
      </c>
    </row>
    <row r="77" customFormat="false" ht="21" hidden="false" customHeight="true" outlineLevel="0" collapsed="false">
      <c r="A77" s="46"/>
      <c r="B77" s="46"/>
      <c r="C77" s="46" t="s">
        <v>212</v>
      </c>
      <c r="D77" s="116" t="n">
        <v>2</v>
      </c>
      <c r="E77" s="116" t="n">
        <v>2</v>
      </c>
      <c r="F77" s="116" t="n">
        <v>2</v>
      </c>
      <c r="G77" s="116" t="n">
        <v>2</v>
      </c>
      <c r="H77" s="116" t="n">
        <v>2</v>
      </c>
      <c r="I77" s="116" t="n">
        <v>2</v>
      </c>
      <c r="J77" s="116" t="n">
        <v>2</v>
      </c>
      <c r="K77" s="116" t="n">
        <v>2</v>
      </c>
      <c r="L77" s="116" t="n">
        <v>2</v>
      </c>
      <c r="M77" s="116" t="n">
        <v>2</v>
      </c>
      <c r="N77" s="116" t="n">
        <v>2</v>
      </c>
      <c r="O77" s="116" t="n">
        <v>2</v>
      </c>
      <c r="P77" s="116" t="n">
        <v>2</v>
      </c>
      <c r="Q77" s="116" t="n">
        <v>2</v>
      </c>
      <c r="R77" s="116" t="n">
        <v>2</v>
      </c>
      <c r="S77" s="116" t="n">
        <v>2</v>
      </c>
      <c r="T77" s="116" t="n">
        <v>2</v>
      </c>
      <c r="U77" s="116" t="n">
        <v>2</v>
      </c>
      <c r="V77" s="116" t="n">
        <v>2</v>
      </c>
      <c r="W77" s="116" t="n">
        <v>2</v>
      </c>
      <c r="X77" s="116" t="n">
        <v>2</v>
      </c>
      <c r="Y77" s="116" t="n">
        <v>2</v>
      </c>
      <c r="Z77" s="116" t="n">
        <v>2</v>
      </c>
      <c r="AA77" s="116" t="n">
        <v>2</v>
      </c>
      <c r="AB77" s="116" t="n">
        <v>2</v>
      </c>
      <c r="AC77" s="116" t="n">
        <v>2</v>
      </c>
      <c r="AD77" s="116" t="n">
        <v>2</v>
      </c>
      <c r="AE77" s="116" t="n">
        <v>2</v>
      </c>
      <c r="AF77" s="116" t="n">
        <v>2</v>
      </c>
      <c r="AG77" s="116" t="n">
        <v>2</v>
      </c>
      <c r="AH77" s="116" t="n">
        <v>2</v>
      </c>
      <c r="AI77" s="116" t="n">
        <v>2</v>
      </c>
      <c r="AJ77" s="116" t="n">
        <v>2</v>
      </c>
      <c r="AK77" s="116" t="n">
        <v>2</v>
      </c>
      <c r="AL77" s="116" t="n">
        <v>2</v>
      </c>
      <c r="AM77" s="116" t="n">
        <v>2</v>
      </c>
    </row>
    <row r="78" customFormat="false" ht="21" hidden="false" customHeight="true" outlineLevel="0" collapsed="false">
      <c r="A78" s="46"/>
      <c r="B78" s="46"/>
      <c r="C78" s="46" t="s">
        <v>214</v>
      </c>
      <c r="D78" s="116" t="n">
        <v>2</v>
      </c>
      <c r="E78" s="116" t="n">
        <v>2</v>
      </c>
      <c r="F78" s="116" t="n">
        <v>2</v>
      </c>
      <c r="G78" s="116" t="n">
        <v>2</v>
      </c>
      <c r="H78" s="116" t="n">
        <v>2</v>
      </c>
      <c r="I78" s="116" t="n">
        <v>2</v>
      </c>
      <c r="J78" s="116" t="n">
        <v>2</v>
      </c>
      <c r="K78" s="116" t="n">
        <v>2</v>
      </c>
      <c r="L78" s="116" t="n">
        <v>2</v>
      </c>
      <c r="M78" s="116" t="n">
        <v>2</v>
      </c>
      <c r="N78" s="116" t="n">
        <v>2</v>
      </c>
      <c r="O78" s="116" t="n">
        <v>2</v>
      </c>
      <c r="P78" s="116" t="n">
        <v>2</v>
      </c>
      <c r="Q78" s="116" t="n">
        <v>2</v>
      </c>
      <c r="R78" s="116" t="n">
        <v>2</v>
      </c>
      <c r="S78" s="116" t="n">
        <v>2</v>
      </c>
      <c r="T78" s="116" t="n">
        <v>2</v>
      </c>
      <c r="U78" s="116" t="n">
        <v>2</v>
      </c>
      <c r="V78" s="116" t="n">
        <v>2</v>
      </c>
      <c r="W78" s="116" t="n">
        <v>2</v>
      </c>
      <c r="X78" s="116" t="n">
        <v>2</v>
      </c>
      <c r="Y78" s="116" t="n">
        <v>2</v>
      </c>
      <c r="Z78" s="116" t="n">
        <v>2</v>
      </c>
      <c r="AA78" s="116" t="n">
        <v>2</v>
      </c>
      <c r="AB78" s="116" t="n">
        <v>2</v>
      </c>
      <c r="AC78" s="116" t="n">
        <v>2</v>
      </c>
      <c r="AD78" s="116" t="n">
        <v>2</v>
      </c>
      <c r="AE78" s="116" t="n">
        <v>2</v>
      </c>
      <c r="AF78" s="116" t="n">
        <v>2</v>
      </c>
      <c r="AG78" s="116" t="n">
        <v>2</v>
      </c>
      <c r="AH78" s="116" t="n">
        <v>2</v>
      </c>
      <c r="AI78" s="116" t="n">
        <v>2</v>
      </c>
      <c r="AJ78" s="116" t="n">
        <v>2</v>
      </c>
      <c r="AK78" s="116" t="n">
        <v>2</v>
      </c>
      <c r="AL78" s="116" t="n">
        <v>2</v>
      </c>
      <c r="AM78" s="116" t="n">
        <v>2</v>
      </c>
    </row>
    <row r="79" customFormat="false" ht="21" hidden="false" customHeight="true" outlineLevel="0" collapsed="false">
      <c r="A79" s="46"/>
      <c r="B79" s="46"/>
      <c r="C79" s="46" t="s">
        <v>216</v>
      </c>
      <c r="D79" s="116" t="n">
        <v>2</v>
      </c>
      <c r="E79" s="116" t="n">
        <v>2</v>
      </c>
      <c r="F79" s="116" t="n">
        <v>2</v>
      </c>
      <c r="G79" s="116" t="n">
        <v>2</v>
      </c>
      <c r="H79" s="116" t="n">
        <v>2</v>
      </c>
      <c r="I79" s="116" t="n">
        <v>2</v>
      </c>
      <c r="J79" s="116" t="n">
        <v>2</v>
      </c>
      <c r="K79" s="116" t="n">
        <v>2</v>
      </c>
      <c r="L79" s="116" t="n">
        <v>2</v>
      </c>
      <c r="M79" s="116" t="n">
        <v>2</v>
      </c>
      <c r="N79" s="116" t="n">
        <v>2</v>
      </c>
      <c r="O79" s="116" t="n">
        <v>2</v>
      </c>
      <c r="P79" s="116" t="n">
        <v>2</v>
      </c>
      <c r="Q79" s="116" t="n">
        <v>2</v>
      </c>
      <c r="R79" s="116" t="n">
        <v>2</v>
      </c>
      <c r="S79" s="116" t="n">
        <v>2</v>
      </c>
      <c r="T79" s="116" t="n">
        <v>2</v>
      </c>
      <c r="U79" s="116" t="n">
        <v>2</v>
      </c>
      <c r="V79" s="116" t="n">
        <v>2</v>
      </c>
      <c r="W79" s="116" t="n">
        <v>2</v>
      </c>
      <c r="X79" s="116" t="n">
        <v>2</v>
      </c>
      <c r="Y79" s="116" t="n">
        <v>2</v>
      </c>
      <c r="Z79" s="116" t="n">
        <v>2</v>
      </c>
      <c r="AA79" s="116" t="n">
        <v>2</v>
      </c>
      <c r="AB79" s="116" t="n">
        <v>2</v>
      </c>
      <c r="AC79" s="116" t="n">
        <v>2</v>
      </c>
      <c r="AD79" s="116" t="n">
        <v>2</v>
      </c>
      <c r="AE79" s="116" t="n">
        <v>2</v>
      </c>
      <c r="AF79" s="116" t="n">
        <v>2</v>
      </c>
      <c r="AG79" s="116" t="n">
        <v>2</v>
      </c>
      <c r="AH79" s="116" t="n">
        <v>2</v>
      </c>
      <c r="AI79" s="116" t="n">
        <v>2</v>
      </c>
      <c r="AJ79" s="116" t="n">
        <v>2</v>
      </c>
      <c r="AK79" s="116" t="n">
        <v>2</v>
      </c>
      <c r="AL79" s="116" t="n">
        <v>2</v>
      </c>
      <c r="AM79" s="116" t="n">
        <v>2</v>
      </c>
    </row>
    <row r="80" customFormat="false" ht="21" hidden="false" customHeight="true" outlineLevel="0" collapsed="false">
      <c r="A80" s="46"/>
      <c r="B80" s="46"/>
      <c r="C80" s="46" t="s">
        <v>218</v>
      </c>
      <c r="D80" s="116" t="n">
        <v>2</v>
      </c>
      <c r="E80" s="116" t="n">
        <v>2</v>
      </c>
      <c r="F80" s="116" t="n">
        <v>2</v>
      </c>
      <c r="G80" s="116" t="n">
        <v>2</v>
      </c>
      <c r="H80" s="116" t="n">
        <v>2</v>
      </c>
      <c r="I80" s="116" t="n">
        <v>2</v>
      </c>
      <c r="J80" s="116" t="n">
        <v>2</v>
      </c>
      <c r="K80" s="116" t="n">
        <v>2</v>
      </c>
      <c r="L80" s="116" t="n">
        <v>2</v>
      </c>
      <c r="M80" s="116" t="n">
        <v>2</v>
      </c>
      <c r="N80" s="116" t="n">
        <v>2</v>
      </c>
      <c r="O80" s="116" t="n">
        <v>2</v>
      </c>
      <c r="P80" s="116" t="n">
        <v>2</v>
      </c>
      <c r="Q80" s="116" t="n">
        <v>2</v>
      </c>
      <c r="R80" s="116" t="n">
        <v>2</v>
      </c>
      <c r="S80" s="116" t="n">
        <v>2</v>
      </c>
      <c r="T80" s="116" t="n">
        <v>2</v>
      </c>
      <c r="U80" s="116" t="n">
        <v>2</v>
      </c>
      <c r="V80" s="116" t="n">
        <v>2</v>
      </c>
      <c r="W80" s="116" t="n">
        <v>2</v>
      </c>
      <c r="X80" s="116" t="n">
        <v>2</v>
      </c>
      <c r="Y80" s="116" t="n">
        <v>2</v>
      </c>
      <c r="Z80" s="116" t="n">
        <v>2</v>
      </c>
      <c r="AA80" s="116" t="n">
        <v>2</v>
      </c>
      <c r="AB80" s="116" t="n">
        <v>2</v>
      </c>
      <c r="AC80" s="116" t="n">
        <v>2</v>
      </c>
      <c r="AD80" s="116" t="n">
        <v>2</v>
      </c>
      <c r="AE80" s="116" t="n">
        <v>2</v>
      </c>
      <c r="AF80" s="116" t="n">
        <v>2</v>
      </c>
      <c r="AG80" s="116" t="n">
        <v>2</v>
      </c>
      <c r="AH80" s="116" t="n">
        <v>2</v>
      </c>
      <c r="AI80" s="116" t="n">
        <v>2</v>
      </c>
      <c r="AJ80" s="116" t="n">
        <v>2</v>
      </c>
      <c r="AK80" s="116" t="n">
        <v>2</v>
      </c>
      <c r="AL80" s="116" t="n">
        <v>2</v>
      </c>
      <c r="AM80" s="116" t="n">
        <v>2</v>
      </c>
    </row>
    <row r="81" customFormat="false" ht="21" hidden="false" customHeight="true" outlineLevel="0" collapsed="false">
      <c r="A81" s="46"/>
      <c r="B81" s="46"/>
      <c r="C81" s="46" t="s">
        <v>220</v>
      </c>
      <c r="D81" s="116" t="n">
        <v>2</v>
      </c>
      <c r="E81" s="116" t="n">
        <v>2</v>
      </c>
      <c r="F81" s="116" t="n">
        <v>2</v>
      </c>
      <c r="G81" s="116" t="n">
        <v>2</v>
      </c>
      <c r="H81" s="116" t="n">
        <v>2</v>
      </c>
      <c r="I81" s="116" t="n">
        <v>2</v>
      </c>
      <c r="J81" s="116" t="n">
        <v>2</v>
      </c>
      <c r="K81" s="116" t="n">
        <v>2</v>
      </c>
      <c r="L81" s="116" t="n">
        <v>2</v>
      </c>
      <c r="M81" s="116" t="n">
        <v>2</v>
      </c>
      <c r="N81" s="116" t="n">
        <v>2</v>
      </c>
      <c r="O81" s="116" t="n">
        <v>2</v>
      </c>
      <c r="P81" s="116" t="n">
        <v>2</v>
      </c>
      <c r="Q81" s="116" t="n">
        <v>2</v>
      </c>
      <c r="R81" s="116" t="n">
        <v>2</v>
      </c>
      <c r="S81" s="116" t="n">
        <v>2</v>
      </c>
      <c r="T81" s="116" t="n">
        <v>2</v>
      </c>
      <c r="U81" s="116" t="n">
        <v>2</v>
      </c>
      <c r="V81" s="116" t="n">
        <v>2</v>
      </c>
      <c r="W81" s="116" t="n">
        <v>2</v>
      </c>
      <c r="X81" s="116" t="n">
        <v>2</v>
      </c>
      <c r="Y81" s="116" t="n">
        <v>2</v>
      </c>
      <c r="Z81" s="116" t="n">
        <v>2</v>
      </c>
      <c r="AA81" s="116" t="n">
        <v>2</v>
      </c>
      <c r="AB81" s="116" t="n">
        <v>2</v>
      </c>
      <c r="AC81" s="116" t="n">
        <v>2</v>
      </c>
      <c r="AD81" s="116" t="n">
        <v>2</v>
      </c>
      <c r="AE81" s="116" t="n">
        <v>2</v>
      </c>
      <c r="AF81" s="116" t="n">
        <v>2</v>
      </c>
      <c r="AG81" s="116" t="n">
        <v>2</v>
      </c>
      <c r="AH81" s="116" t="n">
        <v>2</v>
      </c>
      <c r="AI81" s="116" t="n">
        <v>2</v>
      </c>
      <c r="AJ81" s="116" t="n">
        <v>2</v>
      </c>
      <c r="AK81" s="116" t="n">
        <v>2</v>
      </c>
      <c r="AL81" s="116" t="n">
        <v>2</v>
      </c>
      <c r="AM81" s="116" t="n">
        <v>2</v>
      </c>
    </row>
    <row r="82" customFormat="false" ht="21" hidden="false" customHeight="true" outlineLevel="0" collapsed="false">
      <c r="A82" s="46"/>
      <c r="B82" s="46"/>
      <c r="C82" s="46" t="s">
        <v>221</v>
      </c>
      <c r="D82" s="116" t="n">
        <v>2</v>
      </c>
      <c r="E82" s="116" t="n">
        <v>2</v>
      </c>
      <c r="F82" s="116" t="n">
        <v>2</v>
      </c>
      <c r="G82" s="116" t="n">
        <v>2</v>
      </c>
      <c r="H82" s="116" t="n">
        <v>2</v>
      </c>
      <c r="I82" s="116" t="n">
        <v>2</v>
      </c>
      <c r="J82" s="116" t="n">
        <v>2</v>
      </c>
      <c r="K82" s="116" t="n">
        <v>2</v>
      </c>
      <c r="L82" s="116" t="n">
        <v>2</v>
      </c>
      <c r="M82" s="116" t="n">
        <v>2</v>
      </c>
      <c r="N82" s="116" t="n">
        <v>2</v>
      </c>
      <c r="O82" s="116" t="n">
        <v>2</v>
      </c>
      <c r="P82" s="116" t="n">
        <v>2</v>
      </c>
      <c r="Q82" s="116" t="n">
        <v>2</v>
      </c>
      <c r="R82" s="116" t="n">
        <v>2</v>
      </c>
      <c r="S82" s="116" t="n">
        <v>2</v>
      </c>
      <c r="T82" s="116" t="n">
        <v>2</v>
      </c>
      <c r="U82" s="116" t="n">
        <v>2</v>
      </c>
      <c r="V82" s="116" t="n">
        <v>2</v>
      </c>
      <c r="W82" s="116" t="n">
        <v>2</v>
      </c>
      <c r="X82" s="116" t="n">
        <v>2</v>
      </c>
      <c r="Y82" s="116" t="n">
        <v>2</v>
      </c>
      <c r="Z82" s="116" t="n">
        <v>2</v>
      </c>
      <c r="AA82" s="116" t="n">
        <v>2</v>
      </c>
      <c r="AB82" s="116" t="n">
        <v>2</v>
      </c>
      <c r="AC82" s="116" t="n">
        <v>2</v>
      </c>
      <c r="AD82" s="116" t="n">
        <v>2</v>
      </c>
      <c r="AE82" s="116" t="n">
        <v>2</v>
      </c>
      <c r="AF82" s="116" t="n">
        <v>2</v>
      </c>
      <c r="AG82" s="116" t="n">
        <v>2</v>
      </c>
      <c r="AH82" s="116" t="n">
        <v>2</v>
      </c>
      <c r="AI82" s="116" t="n">
        <v>2</v>
      </c>
      <c r="AJ82" s="116" t="n">
        <v>2</v>
      </c>
      <c r="AK82" s="116" t="n">
        <v>2</v>
      </c>
      <c r="AL82" s="116" t="n">
        <v>2</v>
      </c>
      <c r="AM82" s="116" t="n">
        <v>2</v>
      </c>
    </row>
    <row r="83" customFormat="false" ht="21" hidden="false" customHeight="true" outlineLevel="0" collapsed="false">
      <c r="A83" s="46"/>
      <c r="B83" s="46"/>
      <c r="C83" s="46" t="s">
        <v>222</v>
      </c>
      <c r="D83" s="116" t="n">
        <v>2</v>
      </c>
      <c r="E83" s="116" t="n">
        <v>2</v>
      </c>
      <c r="F83" s="116" t="n">
        <v>2</v>
      </c>
      <c r="G83" s="116" t="n">
        <v>2</v>
      </c>
      <c r="H83" s="116" t="n">
        <v>2</v>
      </c>
      <c r="I83" s="116" t="n">
        <v>2</v>
      </c>
      <c r="J83" s="116" t="n">
        <v>2</v>
      </c>
      <c r="K83" s="116" t="n">
        <v>2</v>
      </c>
      <c r="L83" s="116" t="n">
        <v>2</v>
      </c>
      <c r="M83" s="116" t="n">
        <v>2</v>
      </c>
      <c r="N83" s="116" t="n">
        <v>2</v>
      </c>
      <c r="O83" s="116" t="n">
        <v>2</v>
      </c>
      <c r="P83" s="116" t="n">
        <v>2</v>
      </c>
      <c r="Q83" s="116" t="n">
        <v>2</v>
      </c>
      <c r="R83" s="116" t="n">
        <v>2</v>
      </c>
      <c r="S83" s="116" t="n">
        <v>2</v>
      </c>
      <c r="T83" s="116" t="n">
        <v>2</v>
      </c>
      <c r="U83" s="116" t="n">
        <v>2</v>
      </c>
      <c r="V83" s="116" t="n">
        <v>2</v>
      </c>
      <c r="W83" s="116" t="n">
        <v>2</v>
      </c>
      <c r="X83" s="116" t="n">
        <v>2</v>
      </c>
      <c r="Y83" s="116" t="n">
        <v>2</v>
      </c>
      <c r="Z83" s="116" t="n">
        <v>2</v>
      </c>
      <c r="AA83" s="116" t="n">
        <v>2</v>
      </c>
      <c r="AB83" s="116" t="n">
        <v>2</v>
      </c>
      <c r="AC83" s="116" t="n">
        <v>2</v>
      </c>
      <c r="AD83" s="116" t="n">
        <v>2</v>
      </c>
      <c r="AE83" s="116" t="n">
        <v>2</v>
      </c>
      <c r="AF83" s="116" t="n">
        <v>2</v>
      </c>
      <c r="AG83" s="116" t="n">
        <v>2</v>
      </c>
      <c r="AH83" s="116" t="n">
        <v>2</v>
      </c>
      <c r="AI83" s="116" t="n">
        <v>2</v>
      </c>
      <c r="AJ83" s="116" t="n">
        <v>2</v>
      </c>
      <c r="AK83" s="116" t="n">
        <v>2</v>
      </c>
      <c r="AL83" s="116" t="n">
        <v>2</v>
      </c>
      <c r="AM83" s="116" t="n">
        <v>2</v>
      </c>
    </row>
    <row r="84" customFormat="false" ht="21" hidden="false" customHeight="true" outlineLevel="0" collapsed="false">
      <c r="A84" s="46"/>
      <c r="B84" s="46"/>
      <c r="C84" s="46" t="s">
        <v>223</v>
      </c>
      <c r="D84" s="116" t="n">
        <v>2</v>
      </c>
      <c r="E84" s="116" t="n">
        <v>2</v>
      </c>
      <c r="F84" s="116" t="n">
        <v>2</v>
      </c>
      <c r="G84" s="116" t="n">
        <v>2</v>
      </c>
      <c r="H84" s="116" t="n">
        <v>2</v>
      </c>
      <c r="I84" s="116" t="n">
        <v>2</v>
      </c>
      <c r="J84" s="116" t="n">
        <v>2</v>
      </c>
      <c r="K84" s="116" t="n">
        <v>2</v>
      </c>
      <c r="L84" s="116" t="n">
        <v>2</v>
      </c>
      <c r="M84" s="116" t="n">
        <v>2</v>
      </c>
      <c r="N84" s="116" t="n">
        <v>2</v>
      </c>
      <c r="O84" s="116" t="n">
        <v>2</v>
      </c>
      <c r="P84" s="116" t="n">
        <v>2</v>
      </c>
      <c r="Q84" s="116" t="n">
        <v>2</v>
      </c>
      <c r="R84" s="116" t="n">
        <v>2</v>
      </c>
      <c r="S84" s="116" t="n">
        <v>2</v>
      </c>
      <c r="T84" s="116" t="n">
        <v>2</v>
      </c>
      <c r="U84" s="116" t="n">
        <v>2</v>
      </c>
      <c r="V84" s="116" t="n">
        <v>2</v>
      </c>
      <c r="W84" s="116" t="n">
        <v>2</v>
      </c>
      <c r="X84" s="116" t="n">
        <v>2</v>
      </c>
      <c r="Y84" s="116" t="n">
        <v>2</v>
      </c>
      <c r="Z84" s="116" t="n">
        <v>2</v>
      </c>
      <c r="AA84" s="116" t="n">
        <v>2</v>
      </c>
      <c r="AB84" s="116" t="n">
        <v>2</v>
      </c>
      <c r="AC84" s="116" t="n">
        <v>2</v>
      </c>
      <c r="AD84" s="116" t="n">
        <v>2</v>
      </c>
      <c r="AE84" s="116" t="n">
        <v>2</v>
      </c>
      <c r="AF84" s="116" t="n">
        <v>2</v>
      </c>
      <c r="AG84" s="116" t="n">
        <v>2</v>
      </c>
      <c r="AH84" s="116" t="n">
        <v>2</v>
      </c>
      <c r="AI84" s="116" t="n">
        <v>2</v>
      </c>
      <c r="AJ84" s="116" t="n">
        <v>2</v>
      </c>
      <c r="AK84" s="116" t="n">
        <v>2</v>
      </c>
      <c r="AL84" s="116" t="n">
        <v>2</v>
      </c>
      <c r="AM84" s="116" t="n">
        <v>2</v>
      </c>
    </row>
    <row r="85" customFormat="false" ht="21" hidden="false" customHeight="true" outlineLevel="0" collapsed="false">
      <c r="A85" s="46"/>
      <c r="B85" s="46"/>
      <c r="C85" s="46"/>
      <c r="D85" s="112"/>
      <c r="E85" s="112"/>
      <c r="F85" s="112"/>
      <c r="G85" s="112"/>
      <c r="H85" s="112"/>
      <c r="I85" s="112"/>
      <c r="J85" s="112"/>
      <c r="K85" s="112"/>
      <c r="L85" s="112"/>
      <c r="M85" s="112"/>
      <c r="N85" s="112"/>
      <c r="O85" s="112"/>
      <c r="P85" s="112"/>
      <c r="Q85" s="112"/>
      <c r="R85" s="112"/>
      <c r="S85" s="112"/>
      <c r="T85" s="112"/>
      <c r="U85" s="112"/>
      <c r="V85" s="112"/>
      <c r="W85" s="112"/>
      <c r="X85" s="112"/>
      <c r="Y85" s="112"/>
      <c r="Z85" s="112"/>
      <c r="AA85" s="112"/>
      <c r="AB85" s="112"/>
      <c r="AC85" s="112"/>
      <c r="AD85" s="112"/>
      <c r="AE85" s="112"/>
      <c r="AF85" s="112"/>
      <c r="AG85" s="112"/>
      <c r="AH85" s="112"/>
      <c r="AI85" s="112"/>
      <c r="AJ85" s="112"/>
      <c r="AK85" s="112"/>
      <c r="AL85" s="112"/>
      <c r="AM85" s="112"/>
    </row>
    <row r="86" customFormat="false" ht="21" hidden="false" customHeight="true" outlineLevel="0" collapsed="false">
      <c r="A86" s="46"/>
      <c r="B86" s="46"/>
      <c r="C86" s="89" t="s">
        <v>339</v>
      </c>
      <c r="D86" s="117" t="n">
        <f aca="false">CHOOSE(Settings!$C$5,D87,D88,D89,D90,D91,D92,D93,D94,D95,D96,D97)</f>
        <v>100000</v>
      </c>
      <c r="E86" s="117" t="n">
        <f aca="false">CHOOSE(Settings!$C$5,E87,E88,E89,E90,E91,E92,E93,E94,E95,E96,E97)</f>
        <v>100000</v>
      </c>
      <c r="F86" s="117" t="n">
        <f aca="false">CHOOSE(Settings!$C$5,F87,F88,F89,F90,F91,F92,F93,F94,F95,F96,F97)</f>
        <v>100000</v>
      </c>
      <c r="G86" s="117" t="n">
        <f aca="false">CHOOSE(Settings!$C$5,G87,G88,G89,G90,G91,G92,G93,G94,G95,G96,G97)</f>
        <v>100000</v>
      </c>
      <c r="H86" s="117" t="n">
        <f aca="false">CHOOSE(Settings!$C$5,H87,H88,H89,H90,H91,H92,H93,H94,H95,H96,H97)</f>
        <v>100000</v>
      </c>
      <c r="I86" s="117" t="n">
        <f aca="false">CHOOSE(Settings!$C$5,I87,I88,I89,I90,I91,I92,I93,I94,I95,I96,I97)</f>
        <v>100000</v>
      </c>
      <c r="J86" s="117" t="n">
        <f aca="false">CHOOSE(Settings!$C$5,J87,J88,J89,J90,J91,J92,J93,J94,J95,J96,J97)</f>
        <v>100000</v>
      </c>
      <c r="K86" s="117" t="n">
        <f aca="false">CHOOSE(Settings!$C$5,K87,K88,K89,K90,K91,K92,K93,K94,K95,K96,K97)</f>
        <v>100000</v>
      </c>
      <c r="L86" s="117" t="n">
        <f aca="false">CHOOSE(Settings!$C$5,L87,L88,L89,L90,L91,L92,L93,L94,L95,L96,L97)</f>
        <v>100000</v>
      </c>
      <c r="M86" s="117" t="n">
        <f aca="false">CHOOSE(Settings!$C$5,M87,M88,M89,M90,M91,M92,M93,M94,M95,M96,M97)</f>
        <v>100000</v>
      </c>
      <c r="N86" s="117" t="n">
        <f aca="false">CHOOSE(Settings!$C$5,N87,N88,N89,N90,N91,N92,N93,N94,N95,N96,N97)</f>
        <v>100000</v>
      </c>
      <c r="O86" s="117" t="n">
        <f aca="false">CHOOSE(Settings!$C$5,O87,O88,O89,O90,O91,O92,O93,O94,O95,O96,O97)</f>
        <v>100000</v>
      </c>
      <c r="P86" s="117" t="n">
        <f aca="false">CHOOSE(Settings!$C$5,P87,P88,P89,P90,P91,P92,P93,P94,P95,P96,P97)</f>
        <v>100000</v>
      </c>
      <c r="Q86" s="117" t="n">
        <f aca="false">CHOOSE(Settings!$C$5,Q87,Q88,Q89,Q90,Q91,Q92,Q93,Q94,Q95,Q96,Q97)</f>
        <v>100000</v>
      </c>
      <c r="R86" s="117" t="n">
        <f aca="false">CHOOSE(Settings!$C$5,R87,R88,R89,R90,R91,R92,R93,R94,R95,R96,R97)</f>
        <v>100000</v>
      </c>
      <c r="S86" s="117" t="n">
        <f aca="false">CHOOSE(Settings!$C$5,S87,S88,S89,S90,S91,S92,S93,S94,S95,S96,S97)</f>
        <v>100000</v>
      </c>
      <c r="T86" s="117" t="n">
        <f aca="false">CHOOSE(Settings!$C$5,T87,T88,T89,T90,T91,T92,T93,T94,T95,T96,T97)</f>
        <v>100000</v>
      </c>
      <c r="U86" s="117" t="n">
        <f aca="false">CHOOSE(Settings!$C$5,U87,U88,U89,U90,U91,U92,U93,U94,U95,U96,U97)</f>
        <v>100000</v>
      </c>
      <c r="V86" s="117" t="n">
        <f aca="false">CHOOSE(Settings!$C$5,V87,V88,V89,V90,V91,V92,V93,V94,V95,V96,V97)</f>
        <v>100000</v>
      </c>
      <c r="W86" s="117" t="n">
        <f aca="false">CHOOSE(Settings!$C$5,W87,W88,W89,W90,W91,W92,W93,W94,W95,W96,W97)</f>
        <v>100000</v>
      </c>
      <c r="X86" s="117" t="n">
        <f aca="false">CHOOSE(Settings!$C$5,X87,X88,X89,X90,X91,X92,X93,X94,X95,X96,X97)</f>
        <v>100000</v>
      </c>
      <c r="Y86" s="117" t="n">
        <f aca="false">CHOOSE(Settings!$C$5,Y87,Y88,Y89,Y90,Y91,Y92,Y93,Y94,Y95,Y96,Y97)</f>
        <v>100000</v>
      </c>
      <c r="Z86" s="117" t="n">
        <f aca="false">CHOOSE(Settings!$C$5,Z87,Z88,Z89,Z90,Z91,Z92,Z93,Z94,Z95,Z96,Z97)</f>
        <v>100000</v>
      </c>
      <c r="AA86" s="117" t="n">
        <f aca="false">CHOOSE(Settings!$C$5,AA87,AA88,AA89,AA90,AA91,AA92,AA93,AA94,AA95,AA96,AA97)</f>
        <v>100000</v>
      </c>
      <c r="AB86" s="117" t="n">
        <f aca="false">CHOOSE(Settings!$C$5,AB87,AB88,AB89,AB90,AB91,AB92,AB93,AB94,AB95,AB96,AB97)</f>
        <v>100000</v>
      </c>
      <c r="AC86" s="117" t="n">
        <f aca="false">CHOOSE(Settings!$C$5,AC87,AC88,AC89,AC90,AC91,AC92,AC93,AC94,AC95,AC96,AC97)</f>
        <v>100000</v>
      </c>
      <c r="AD86" s="117" t="n">
        <f aca="false">CHOOSE(Settings!$C$5,AD87,AD88,AD89,AD90,AD91,AD92,AD93,AD94,AD95,AD96,AD97)</f>
        <v>100000</v>
      </c>
      <c r="AE86" s="117" t="n">
        <f aca="false">CHOOSE(Settings!$C$5,AE87,AE88,AE89,AE90,AE91,AE92,AE93,AE94,AE95,AE96,AE97)</f>
        <v>100000</v>
      </c>
      <c r="AF86" s="117" t="n">
        <f aca="false">CHOOSE(Settings!$C$5,AF87,AF88,AF89,AF90,AF91,AF92,AF93,AF94,AF95,AF96,AF97)</f>
        <v>100000</v>
      </c>
      <c r="AG86" s="117" t="n">
        <f aca="false">CHOOSE(Settings!$C$5,AG87,AG88,AG89,AG90,AG91,AG92,AG93,AG94,AG95,AG96,AG97)</f>
        <v>100000</v>
      </c>
      <c r="AH86" s="117" t="n">
        <f aca="false">CHOOSE(Settings!$C$5,AH87,AH88,AH89,AH90,AH91,AH92,AH93,AH94,AH95,AH96,AH97)</f>
        <v>100000</v>
      </c>
      <c r="AI86" s="117" t="n">
        <f aca="false">CHOOSE(Settings!$C$5,AI87,AI88,AI89,AI90,AI91,AI92,AI93,AI94,AI95,AI96,AI97)</f>
        <v>100000</v>
      </c>
      <c r="AJ86" s="117" t="n">
        <f aca="false">CHOOSE(Settings!$C$5,AJ87,AJ88,AJ89,AJ90,AJ91,AJ92,AJ93,AJ94,AJ95,AJ96,AJ97)</f>
        <v>100000</v>
      </c>
      <c r="AK86" s="117" t="n">
        <f aca="false">CHOOSE(Settings!$C$5,AK87,AK88,AK89,AK90,AK91,AK92,AK93,AK94,AK95,AK96,AK97)</f>
        <v>100000</v>
      </c>
      <c r="AL86" s="117" t="n">
        <f aca="false">CHOOSE(Settings!$C$5,AL87,AL88,AL89,AL90,AL91,AL92,AL93,AL94,AL95,AL96,AL97)</f>
        <v>100000</v>
      </c>
      <c r="AM86" s="117" t="n">
        <f aca="false">CHOOSE(Settings!$C$5,AM87,AM88,AM89,AM90,AM91,AM92,AM93,AM94,AM95,AM96,AM97)</f>
        <v>100000</v>
      </c>
    </row>
    <row r="87" customFormat="false" ht="21" hidden="false" customHeight="true" outlineLevel="0" collapsed="false">
      <c r="A87" s="46"/>
      <c r="B87" s="46"/>
      <c r="C87" s="46" t="s">
        <v>207</v>
      </c>
      <c r="D87" s="118" t="n">
        <v>100000</v>
      </c>
      <c r="E87" s="118" t="n">
        <v>100000</v>
      </c>
      <c r="F87" s="118" t="n">
        <v>100000</v>
      </c>
      <c r="G87" s="118" t="n">
        <v>100000</v>
      </c>
      <c r="H87" s="118" t="n">
        <v>100000</v>
      </c>
      <c r="I87" s="118" t="n">
        <v>100000</v>
      </c>
      <c r="J87" s="118" t="n">
        <v>100000</v>
      </c>
      <c r="K87" s="118" t="n">
        <v>100000</v>
      </c>
      <c r="L87" s="118" t="n">
        <v>100000</v>
      </c>
      <c r="M87" s="118" t="n">
        <v>100000</v>
      </c>
      <c r="N87" s="118" t="n">
        <v>100000</v>
      </c>
      <c r="O87" s="118" t="n">
        <v>100000</v>
      </c>
      <c r="P87" s="118" t="n">
        <v>100000</v>
      </c>
      <c r="Q87" s="118" t="n">
        <v>100000</v>
      </c>
      <c r="R87" s="118" t="n">
        <v>100000</v>
      </c>
      <c r="S87" s="118" t="n">
        <v>100000</v>
      </c>
      <c r="T87" s="118" t="n">
        <v>100000</v>
      </c>
      <c r="U87" s="118" t="n">
        <v>100000</v>
      </c>
      <c r="V87" s="118" t="n">
        <v>100000</v>
      </c>
      <c r="W87" s="118" t="n">
        <v>100000</v>
      </c>
      <c r="X87" s="118" t="n">
        <v>100000</v>
      </c>
      <c r="Y87" s="118" t="n">
        <v>100000</v>
      </c>
      <c r="Z87" s="118" t="n">
        <v>100000</v>
      </c>
      <c r="AA87" s="118" t="n">
        <v>100000</v>
      </c>
      <c r="AB87" s="118" t="n">
        <v>100000</v>
      </c>
      <c r="AC87" s="118" t="n">
        <v>100000</v>
      </c>
      <c r="AD87" s="118" t="n">
        <v>100000</v>
      </c>
      <c r="AE87" s="118" t="n">
        <v>100000</v>
      </c>
      <c r="AF87" s="118" t="n">
        <v>100000</v>
      </c>
      <c r="AG87" s="118" t="n">
        <v>100000</v>
      </c>
      <c r="AH87" s="118" t="n">
        <v>100000</v>
      </c>
      <c r="AI87" s="118" t="n">
        <v>100000</v>
      </c>
      <c r="AJ87" s="118" t="n">
        <v>100000</v>
      </c>
      <c r="AK87" s="118" t="n">
        <v>100000</v>
      </c>
      <c r="AL87" s="118" t="n">
        <v>100000</v>
      </c>
      <c r="AM87" s="118" t="n">
        <v>100000</v>
      </c>
    </row>
    <row r="88" customFormat="false" ht="21" hidden="false" customHeight="true" outlineLevel="0" collapsed="false">
      <c r="A88" s="46"/>
      <c r="B88" s="46"/>
      <c r="C88" s="46" t="s">
        <v>209</v>
      </c>
      <c r="D88" s="118" t="n">
        <v>100000</v>
      </c>
      <c r="E88" s="118" t="n">
        <v>100000</v>
      </c>
      <c r="F88" s="118" t="n">
        <v>100000</v>
      </c>
      <c r="G88" s="118" t="n">
        <v>100000</v>
      </c>
      <c r="H88" s="118" t="n">
        <v>100000</v>
      </c>
      <c r="I88" s="118" t="n">
        <v>100000</v>
      </c>
      <c r="J88" s="118" t="n">
        <v>100000</v>
      </c>
      <c r="K88" s="118" t="n">
        <v>100000</v>
      </c>
      <c r="L88" s="118" t="n">
        <v>100000</v>
      </c>
      <c r="M88" s="118" t="n">
        <v>100000</v>
      </c>
      <c r="N88" s="118" t="n">
        <v>100000</v>
      </c>
      <c r="O88" s="118" t="n">
        <v>100000</v>
      </c>
      <c r="P88" s="118" t="n">
        <v>100000</v>
      </c>
      <c r="Q88" s="118" t="n">
        <v>100000</v>
      </c>
      <c r="R88" s="118" t="n">
        <v>100000</v>
      </c>
      <c r="S88" s="118" t="n">
        <v>100000</v>
      </c>
      <c r="T88" s="118" t="n">
        <v>100000</v>
      </c>
      <c r="U88" s="118" t="n">
        <v>100000</v>
      </c>
      <c r="V88" s="118" t="n">
        <v>100000</v>
      </c>
      <c r="W88" s="118" t="n">
        <v>100000</v>
      </c>
      <c r="X88" s="118" t="n">
        <v>100000</v>
      </c>
      <c r="Y88" s="118" t="n">
        <v>100000</v>
      </c>
      <c r="Z88" s="118" t="n">
        <v>100000</v>
      </c>
      <c r="AA88" s="118" t="n">
        <v>100000</v>
      </c>
      <c r="AB88" s="118" t="n">
        <v>100000</v>
      </c>
      <c r="AC88" s="118" t="n">
        <v>100000</v>
      </c>
      <c r="AD88" s="118" t="n">
        <v>100000</v>
      </c>
      <c r="AE88" s="118" t="n">
        <v>100000</v>
      </c>
      <c r="AF88" s="118" t="n">
        <v>100000</v>
      </c>
      <c r="AG88" s="118" t="n">
        <v>100000</v>
      </c>
      <c r="AH88" s="118" t="n">
        <v>100000</v>
      </c>
      <c r="AI88" s="118" t="n">
        <v>100000</v>
      </c>
      <c r="AJ88" s="118" t="n">
        <v>100000</v>
      </c>
      <c r="AK88" s="118" t="n">
        <v>100000</v>
      </c>
      <c r="AL88" s="118" t="n">
        <v>100000</v>
      </c>
      <c r="AM88" s="118" t="n">
        <v>100000</v>
      </c>
    </row>
    <row r="89" customFormat="false" ht="21" hidden="false" customHeight="true" outlineLevel="0" collapsed="false">
      <c r="A89" s="46"/>
      <c r="B89" s="46"/>
      <c r="C89" s="46" t="s">
        <v>210</v>
      </c>
      <c r="D89" s="118" t="n">
        <v>100000</v>
      </c>
      <c r="E89" s="118" t="n">
        <v>100000</v>
      </c>
      <c r="F89" s="118" t="n">
        <v>100000</v>
      </c>
      <c r="G89" s="118" t="n">
        <v>100000</v>
      </c>
      <c r="H89" s="118" t="n">
        <v>100000</v>
      </c>
      <c r="I89" s="118" t="n">
        <v>100000</v>
      </c>
      <c r="J89" s="118" t="n">
        <v>100000</v>
      </c>
      <c r="K89" s="118" t="n">
        <v>100000</v>
      </c>
      <c r="L89" s="118" t="n">
        <v>100000</v>
      </c>
      <c r="M89" s="118" t="n">
        <v>100000</v>
      </c>
      <c r="N89" s="118" t="n">
        <v>100000</v>
      </c>
      <c r="O89" s="118" t="n">
        <v>100000</v>
      </c>
      <c r="P89" s="118" t="n">
        <v>100000</v>
      </c>
      <c r="Q89" s="118" t="n">
        <v>100000</v>
      </c>
      <c r="R89" s="118" t="n">
        <v>100000</v>
      </c>
      <c r="S89" s="118" t="n">
        <v>100000</v>
      </c>
      <c r="T89" s="118" t="n">
        <v>100000</v>
      </c>
      <c r="U89" s="118" t="n">
        <v>100000</v>
      </c>
      <c r="V89" s="118" t="n">
        <v>100000</v>
      </c>
      <c r="W89" s="118" t="n">
        <v>100000</v>
      </c>
      <c r="X89" s="118" t="n">
        <v>100000</v>
      </c>
      <c r="Y89" s="118" t="n">
        <v>100000</v>
      </c>
      <c r="Z89" s="118" t="n">
        <v>100000</v>
      </c>
      <c r="AA89" s="118" t="n">
        <v>100000</v>
      </c>
      <c r="AB89" s="118" t="n">
        <v>100000</v>
      </c>
      <c r="AC89" s="118" t="n">
        <v>100000</v>
      </c>
      <c r="AD89" s="118" t="n">
        <v>100000</v>
      </c>
      <c r="AE89" s="118" t="n">
        <v>100000</v>
      </c>
      <c r="AF89" s="118" t="n">
        <v>100000</v>
      </c>
      <c r="AG89" s="118" t="n">
        <v>100000</v>
      </c>
      <c r="AH89" s="118" t="n">
        <v>100000</v>
      </c>
      <c r="AI89" s="118" t="n">
        <v>100000</v>
      </c>
      <c r="AJ89" s="118" t="n">
        <v>100000</v>
      </c>
      <c r="AK89" s="118" t="n">
        <v>100000</v>
      </c>
      <c r="AL89" s="118" t="n">
        <v>100000</v>
      </c>
      <c r="AM89" s="118" t="n">
        <v>100000</v>
      </c>
    </row>
    <row r="90" customFormat="false" ht="21" hidden="false" customHeight="true" outlineLevel="0" collapsed="false">
      <c r="A90" s="46"/>
      <c r="B90" s="46"/>
      <c r="C90" s="46" t="s">
        <v>212</v>
      </c>
      <c r="D90" s="118" t="n">
        <v>100000</v>
      </c>
      <c r="E90" s="118" t="n">
        <v>100000</v>
      </c>
      <c r="F90" s="118" t="n">
        <v>100000</v>
      </c>
      <c r="G90" s="118" t="n">
        <v>100000</v>
      </c>
      <c r="H90" s="118" t="n">
        <v>100000</v>
      </c>
      <c r="I90" s="118" t="n">
        <v>100000</v>
      </c>
      <c r="J90" s="118" t="n">
        <v>100000</v>
      </c>
      <c r="K90" s="118" t="n">
        <v>100000</v>
      </c>
      <c r="L90" s="118" t="n">
        <v>100000</v>
      </c>
      <c r="M90" s="118" t="n">
        <v>100000</v>
      </c>
      <c r="N90" s="118" t="n">
        <v>100000</v>
      </c>
      <c r="O90" s="118" t="n">
        <v>100000</v>
      </c>
      <c r="P90" s="118" t="n">
        <v>100000</v>
      </c>
      <c r="Q90" s="118" t="n">
        <v>100000</v>
      </c>
      <c r="R90" s="118" t="n">
        <v>100000</v>
      </c>
      <c r="S90" s="118" t="n">
        <v>100000</v>
      </c>
      <c r="T90" s="118" t="n">
        <v>100000</v>
      </c>
      <c r="U90" s="118" t="n">
        <v>100000</v>
      </c>
      <c r="V90" s="118" t="n">
        <v>100000</v>
      </c>
      <c r="W90" s="118" t="n">
        <v>100000</v>
      </c>
      <c r="X90" s="118" t="n">
        <v>100000</v>
      </c>
      <c r="Y90" s="118" t="n">
        <v>100000</v>
      </c>
      <c r="Z90" s="118" t="n">
        <v>100000</v>
      </c>
      <c r="AA90" s="118" t="n">
        <v>100000</v>
      </c>
      <c r="AB90" s="118" t="n">
        <v>100000</v>
      </c>
      <c r="AC90" s="118" t="n">
        <v>100000</v>
      </c>
      <c r="AD90" s="118" t="n">
        <v>100000</v>
      </c>
      <c r="AE90" s="118" t="n">
        <v>100000</v>
      </c>
      <c r="AF90" s="118" t="n">
        <v>100000</v>
      </c>
      <c r="AG90" s="118" t="n">
        <v>100000</v>
      </c>
      <c r="AH90" s="118" t="n">
        <v>100000</v>
      </c>
      <c r="AI90" s="118" t="n">
        <v>100000</v>
      </c>
      <c r="AJ90" s="118" t="n">
        <v>100000</v>
      </c>
      <c r="AK90" s="118" t="n">
        <v>100000</v>
      </c>
      <c r="AL90" s="118" t="n">
        <v>100000</v>
      </c>
      <c r="AM90" s="118" t="n">
        <v>100000</v>
      </c>
    </row>
    <row r="91" customFormat="false" ht="21" hidden="false" customHeight="true" outlineLevel="0" collapsed="false">
      <c r="A91" s="46"/>
      <c r="B91" s="46"/>
      <c r="C91" s="46" t="s">
        <v>214</v>
      </c>
      <c r="D91" s="118" t="n">
        <v>100000</v>
      </c>
      <c r="E91" s="118" t="n">
        <v>100000</v>
      </c>
      <c r="F91" s="118" t="n">
        <v>100000</v>
      </c>
      <c r="G91" s="118" t="n">
        <v>100000</v>
      </c>
      <c r="H91" s="118" t="n">
        <v>100000</v>
      </c>
      <c r="I91" s="118" t="n">
        <v>100000</v>
      </c>
      <c r="J91" s="118" t="n">
        <v>100000</v>
      </c>
      <c r="K91" s="118" t="n">
        <v>100000</v>
      </c>
      <c r="L91" s="118" t="n">
        <v>100000</v>
      </c>
      <c r="M91" s="118" t="n">
        <v>100000</v>
      </c>
      <c r="N91" s="118" t="n">
        <v>100000</v>
      </c>
      <c r="O91" s="118" t="n">
        <v>100000</v>
      </c>
      <c r="P91" s="118" t="n">
        <v>100000</v>
      </c>
      <c r="Q91" s="118" t="n">
        <v>100000</v>
      </c>
      <c r="R91" s="118" t="n">
        <v>100000</v>
      </c>
      <c r="S91" s="118" t="n">
        <v>100000</v>
      </c>
      <c r="T91" s="118" t="n">
        <v>100000</v>
      </c>
      <c r="U91" s="118" t="n">
        <v>100000</v>
      </c>
      <c r="V91" s="118" t="n">
        <v>100000</v>
      </c>
      <c r="W91" s="118" t="n">
        <v>100000</v>
      </c>
      <c r="X91" s="118" t="n">
        <v>100000</v>
      </c>
      <c r="Y91" s="118" t="n">
        <v>100000</v>
      </c>
      <c r="Z91" s="118" t="n">
        <v>100000</v>
      </c>
      <c r="AA91" s="118" t="n">
        <v>100000</v>
      </c>
      <c r="AB91" s="118" t="n">
        <v>100000</v>
      </c>
      <c r="AC91" s="118" t="n">
        <v>100000</v>
      </c>
      <c r="AD91" s="118" t="n">
        <v>100000</v>
      </c>
      <c r="AE91" s="118" t="n">
        <v>100000</v>
      </c>
      <c r="AF91" s="118" t="n">
        <v>100000</v>
      </c>
      <c r="AG91" s="118" t="n">
        <v>100000</v>
      </c>
      <c r="AH91" s="118" t="n">
        <v>100000</v>
      </c>
      <c r="AI91" s="118" t="n">
        <v>100000</v>
      </c>
      <c r="AJ91" s="118" t="n">
        <v>100000</v>
      </c>
      <c r="AK91" s="118" t="n">
        <v>100000</v>
      </c>
      <c r="AL91" s="118" t="n">
        <v>100000</v>
      </c>
      <c r="AM91" s="118" t="n">
        <v>100000</v>
      </c>
    </row>
    <row r="92" customFormat="false" ht="21" hidden="false" customHeight="true" outlineLevel="0" collapsed="false">
      <c r="A92" s="46"/>
      <c r="B92" s="46"/>
      <c r="C92" s="46" t="s">
        <v>216</v>
      </c>
      <c r="D92" s="118" t="n">
        <v>100000</v>
      </c>
      <c r="E92" s="118" t="n">
        <v>100000</v>
      </c>
      <c r="F92" s="118" t="n">
        <v>100000</v>
      </c>
      <c r="G92" s="118" t="n">
        <v>100000</v>
      </c>
      <c r="H92" s="118" t="n">
        <v>100000</v>
      </c>
      <c r="I92" s="118" t="n">
        <v>100000</v>
      </c>
      <c r="J92" s="118" t="n">
        <v>100000</v>
      </c>
      <c r="K92" s="118" t="n">
        <v>100000</v>
      </c>
      <c r="L92" s="118" t="n">
        <v>100000</v>
      </c>
      <c r="M92" s="118" t="n">
        <v>100000</v>
      </c>
      <c r="N92" s="118" t="n">
        <v>100000</v>
      </c>
      <c r="O92" s="118" t="n">
        <v>100000</v>
      </c>
      <c r="P92" s="118" t="n">
        <v>100000</v>
      </c>
      <c r="Q92" s="118" t="n">
        <v>100000</v>
      </c>
      <c r="R92" s="118" t="n">
        <v>100000</v>
      </c>
      <c r="S92" s="118" t="n">
        <v>100000</v>
      </c>
      <c r="T92" s="118" t="n">
        <v>100000</v>
      </c>
      <c r="U92" s="118" t="n">
        <v>100000</v>
      </c>
      <c r="V92" s="118" t="n">
        <v>100000</v>
      </c>
      <c r="W92" s="118" t="n">
        <v>100000</v>
      </c>
      <c r="X92" s="118" t="n">
        <v>100000</v>
      </c>
      <c r="Y92" s="118" t="n">
        <v>100000</v>
      </c>
      <c r="Z92" s="118" t="n">
        <v>100000</v>
      </c>
      <c r="AA92" s="118" t="n">
        <v>100000</v>
      </c>
      <c r="AB92" s="118" t="n">
        <v>100000</v>
      </c>
      <c r="AC92" s="118" t="n">
        <v>100000</v>
      </c>
      <c r="AD92" s="118" t="n">
        <v>100000</v>
      </c>
      <c r="AE92" s="118" t="n">
        <v>100000</v>
      </c>
      <c r="AF92" s="118" t="n">
        <v>100000</v>
      </c>
      <c r="AG92" s="118" t="n">
        <v>100000</v>
      </c>
      <c r="AH92" s="118" t="n">
        <v>100000</v>
      </c>
      <c r="AI92" s="118" t="n">
        <v>100000</v>
      </c>
      <c r="AJ92" s="118" t="n">
        <v>100000</v>
      </c>
      <c r="AK92" s="118" t="n">
        <v>100000</v>
      </c>
      <c r="AL92" s="118" t="n">
        <v>100000</v>
      </c>
      <c r="AM92" s="118" t="n">
        <v>100000</v>
      </c>
    </row>
    <row r="93" customFormat="false" ht="21" hidden="false" customHeight="true" outlineLevel="0" collapsed="false">
      <c r="A93" s="46"/>
      <c r="B93" s="46"/>
      <c r="C93" s="46" t="s">
        <v>218</v>
      </c>
      <c r="D93" s="118" t="n">
        <v>100000</v>
      </c>
      <c r="E93" s="118" t="n">
        <v>100000</v>
      </c>
      <c r="F93" s="118" t="n">
        <v>100000</v>
      </c>
      <c r="G93" s="118" t="n">
        <v>100000</v>
      </c>
      <c r="H93" s="118" t="n">
        <v>100000</v>
      </c>
      <c r="I93" s="118" t="n">
        <v>100000</v>
      </c>
      <c r="J93" s="118" t="n">
        <v>100000</v>
      </c>
      <c r="K93" s="118" t="n">
        <v>100000</v>
      </c>
      <c r="L93" s="118" t="n">
        <v>100000</v>
      </c>
      <c r="M93" s="118" t="n">
        <v>100000</v>
      </c>
      <c r="N93" s="118" t="n">
        <v>100000</v>
      </c>
      <c r="O93" s="118" t="n">
        <v>100000</v>
      </c>
      <c r="P93" s="118" t="n">
        <v>100000</v>
      </c>
      <c r="Q93" s="118" t="n">
        <v>100000</v>
      </c>
      <c r="R93" s="118" t="n">
        <v>100000</v>
      </c>
      <c r="S93" s="118" t="n">
        <v>100000</v>
      </c>
      <c r="T93" s="118" t="n">
        <v>100000</v>
      </c>
      <c r="U93" s="118" t="n">
        <v>100000</v>
      </c>
      <c r="V93" s="118" t="n">
        <v>100000</v>
      </c>
      <c r="W93" s="118" t="n">
        <v>100000</v>
      </c>
      <c r="X93" s="118" t="n">
        <v>100000</v>
      </c>
      <c r="Y93" s="118" t="n">
        <v>100000</v>
      </c>
      <c r="Z93" s="118" t="n">
        <v>100000</v>
      </c>
      <c r="AA93" s="118" t="n">
        <v>100000</v>
      </c>
      <c r="AB93" s="118" t="n">
        <v>100000</v>
      </c>
      <c r="AC93" s="118" t="n">
        <v>100000</v>
      </c>
      <c r="AD93" s="118" t="n">
        <v>100000</v>
      </c>
      <c r="AE93" s="118" t="n">
        <v>100000</v>
      </c>
      <c r="AF93" s="118" t="n">
        <v>100000</v>
      </c>
      <c r="AG93" s="118" t="n">
        <v>100000</v>
      </c>
      <c r="AH93" s="118" t="n">
        <v>100000</v>
      </c>
      <c r="AI93" s="118" t="n">
        <v>100000</v>
      </c>
      <c r="AJ93" s="118" t="n">
        <v>100000</v>
      </c>
      <c r="AK93" s="118" t="n">
        <v>100000</v>
      </c>
      <c r="AL93" s="118" t="n">
        <v>100000</v>
      </c>
      <c r="AM93" s="118" t="n">
        <v>100000</v>
      </c>
    </row>
    <row r="94" customFormat="false" ht="21" hidden="false" customHeight="true" outlineLevel="0" collapsed="false">
      <c r="A94" s="46"/>
      <c r="B94" s="46"/>
      <c r="C94" s="46" t="s">
        <v>220</v>
      </c>
      <c r="D94" s="118" t="n">
        <v>100000</v>
      </c>
      <c r="E94" s="118" t="n">
        <v>100000</v>
      </c>
      <c r="F94" s="118" t="n">
        <v>100000</v>
      </c>
      <c r="G94" s="118" t="n">
        <v>100000</v>
      </c>
      <c r="H94" s="118" t="n">
        <v>100000</v>
      </c>
      <c r="I94" s="118" t="n">
        <v>100000</v>
      </c>
      <c r="J94" s="118" t="n">
        <v>100000</v>
      </c>
      <c r="K94" s="118" t="n">
        <v>100000</v>
      </c>
      <c r="L94" s="118" t="n">
        <v>100000</v>
      </c>
      <c r="M94" s="118" t="n">
        <v>100000</v>
      </c>
      <c r="N94" s="118" t="n">
        <v>100000</v>
      </c>
      <c r="O94" s="118" t="n">
        <v>100000</v>
      </c>
      <c r="P94" s="118" t="n">
        <v>100000</v>
      </c>
      <c r="Q94" s="118" t="n">
        <v>100000</v>
      </c>
      <c r="R94" s="118" t="n">
        <v>100000</v>
      </c>
      <c r="S94" s="118" t="n">
        <v>100000</v>
      </c>
      <c r="T94" s="118" t="n">
        <v>100000</v>
      </c>
      <c r="U94" s="118" t="n">
        <v>100000</v>
      </c>
      <c r="V94" s="118" t="n">
        <v>100000</v>
      </c>
      <c r="W94" s="118" t="n">
        <v>100000</v>
      </c>
      <c r="X94" s="118" t="n">
        <v>100000</v>
      </c>
      <c r="Y94" s="118" t="n">
        <v>100000</v>
      </c>
      <c r="Z94" s="118" t="n">
        <v>100000</v>
      </c>
      <c r="AA94" s="118" t="n">
        <v>100000</v>
      </c>
      <c r="AB94" s="118" t="n">
        <v>100000</v>
      </c>
      <c r="AC94" s="118" t="n">
        <v>100000</v>
      </c>
      <c r="AD94" s="118" t="n">
        <v>100000</v>
      </c>
      <c r="AE94" s="118" t="n">
        <v>100000</v>
      </c>
      <c r="AF94" s="118" t="n">
        <v>100000</v>
      </c>
      <c r="AG94" s="118" t="n">
        <v>100000</v>
      </c>
      <c r="AH94" s="118" t="n">
        <v>100000</v>
      </c>
      <c r="AI94" s="118" t="n">
        <v>100000</v>
      </c>
      <c r="AJ94" s="118" t="n">
        <v>100000</v>
      </c>
      <c r="AK94" s="118" t="n">
        <v>100000</v>
      </c>
      <c r="AL94" s="118" t="n">
        <v>100000</v>
      </c>
      <c r="AM94" s="118" t="n">
        <v>100000</v>
      </c>
    </row>
    <row r="95" customFormat="false" ht="21" hidden="false" customHeight="true" outlineLevel="0" collapsed="false">
      <c r="A95" s="46"/>
      <c r="B95" s="46"/>
      <c r="C95" s="46" t="s">
        <v>221</v>
      </c>
      <c r="D95" s="118" t="n">
        <v>100000</v>
      </c>
      <c r="E95" s="118" t="n">
        <v>100000</v>
      </c>
      <c r="F95" s="118" t="n">
        <v>100000</v>
      </c>
      <c r="G95" s="118" t="n">
        <v>100000</v>
      </c>
      <c r="H95" s="118" t="n">
        <v>100000</v>
      </c>
      <c r="I95" s="118" t="n">
        <v>100000</v>
      </c>
      <c r="J95" s="118" t="n">
        <v>100000</v>
      </c>
      <c r="K95" s="118" t="n">
        <v>100000</v>
      </c>
      <c r="L95" s="118" t="n">
        <v>100000</v>
      </c>
      <c r="M95" s="118" t="n">
        <v>100000</v>
      </c>
      <c r="N95" s="118" t="n">
        <v>100000</v>
      </c>
      <c r="O95" s="118" t="n">
        <v>100000</v>
      </c>
      <c r="P95" s="118" t="n">
        <v>100000</v>
      </c>
      <c r="Q95" s="118" t="n">
        <v>100000</v>
      </c>
      <c r="R95" s="118" t="n">
        <v>100000</v>
      </c>
      <c r="S95" s="118" t="n">
        <v>100000</v>
      </c>
      <c r="T95" s="118" t="n">
        <v>100000</v>
      </c>
      <c r="U95" s="118" t="n">
        <v>100000</v>
      </c>
      <c r="V95" s="118" t="n">
        <v>100000</v>
      </c>
      <c r="W95" s="118" t="n">
        <v>100000</v>
      </c>
      <c r="X95" s="118" t="n">
        <v>100000</v>
      </c>
      <c r="Y95" s="118" t="n">
        <v>100000</v>
      </c>
      <c r="Z95" s="118" t="n">
        <v>100000</v>
      </c>
      <c r="AA95" s="118" t="n">
        <v>100000</v>
      </c>
      <c r="AB95" s="118" t="n">
        <v>100000</v>
      </c>
      <c r="AC95" s="118" t="n">
        <v>100000</v>
      </c>
      <c r="AD95" s="118" t="n">
        <v>100000</v>
      </c>
      <c r="AE95" s="118" t="n">
        <v>100000</v>
      </c>
      <c r="AF95" s="118" t="n">
        <v>100000</v>
      </c>
      <c r="AG95" s="118" t="n">
        <v>100000</v>
      </c>
      <c r="AH95" s="118" t="n">
        <v>100000</v>
      </c>
      <c r="AI95" s="118" t="n">
        <v>100000</v>
      </c>
      <c r="AJ95" s="118" t="n">
        <v>100000</v>
      </c>
      <c r="AK95" s="118" t="n">
        <v>100000</v>
      </c>
      <c r="AL95" s="118" t="n">
        <v>100000</v>
      </c>
      <c r="AM95" s="118" t="n">
        <v>100000</v>
      </c>
    </row>
    <row r="96" customFormat="false" ht="21" hidden="false" customHeight="true" outlineLevel="0" collapsed="false">
      <c r="A96" s="46"/>
      <c r="B96" s="46"/>
      <c r="C96" s="46" t="s">
        <v>222</v>
      </c>
      <c r="D96" s="118" t="n">
        <v>100000</v>
      </c>
      <c r="E96" s="118" t="n">
        <v>100000</v>
      </c>
      <c r="F96" s="118" t="n">
        <v>100000</v>
      </c>
      <c r="G96" s="118" t="n">
        <v>100000</v>
      </c>
      <c r="H96" s="118" t="n">
        <v>100000</v>
      </c>
      <c r="I96" s="118" t="n">
        <v>100000</v>
      </c>
      <c r="J96" s="118" t="n">
        <v>100000</v>
      </c>
      <c r="K96" s="118" t="n">
        <v>100000</v>
      </c>
      <c r="L96" s="118" t="n">
        <v>100000</v>
      </c>
      <c r="M96" s="118" t="n">
        <v>100000</v>
      </c>
      <c r="N96" s="118" t="n">
        <v>100000</v>
      </c>
      <c r="O96" s="118" t="n">
        <v>100000</v>
      </c>
      <c r="P96" s="118" t="n">
        <v>100000</v>
      </c>
      <c r="Q96" s="118" t="n">
        <v>100000</v>
      </c>
      <c r="R96" s="118" t="n">
        <v>100000</v>
      </c>
      <c r="S96" s="118" t="n">
        <v>100000</v>
      </c>
      <c r="T96" s="118" t="n">
        <v>100000</v>
      </c>
      <c r="U96" s="118" t="n">
        <v>100000</v>
      </c>
      <c r="V96" s="118" t="n">
        <v>100000</v>
      </c>
      <c r="W96" s="118" t="n">
        <v>100000</v>
      </c>
      <c r="X96" s="118" t="n">
        <v>100000</v>
      </c>
      <c r="Y96" s="118" t="n">
        <v>100000</v>
      </c>
      <c r="Z96" s="118" t="n">
        <v>100000</v>
      </c>
      <c r="AA96" s="118" t="n">
        <v>100000</v>
      </c>
      <c r="AB96" s="118" t="n">
        <v>100000</v>
      </c>
      <c r="AC96" s="118" t="n">
        <v>100000</v>
      </c>
      <c r="AD96" s="118" t="n">
        <v>100000</v>
      </c>
      <c r="AE96" s="118" t="n">
        <v>100000</v>
      </c>
      <c r="AF96" s="118" t="n">
        <v>100000</v>
      </c>
      <c r="AG96" s="118" t="n">
        <v>100000</v>
      </c>
      <c r="AH96" s="118" t="n">
        <v>100000</v>
      </c>
      <c r="AI96" s="118" t="n">
        <v>100000</v>
      </c>
      <c r="AJ96" s="118" t="n">
        <v>100000</v>
      </c>
      <c r="AK96" s="118" t="n">
        <v>100000</v>
      </c>
      <c r="AL96" s="118" t="n">
        <v>100000</v>
      </c>
      <c r="AM96" s="118" t="n">
        <v>100000</v>
      </c>
    </row>
    <row r="97" customFormat="false" ht="21" hidden="false" customHeight="true" outlineLevel="0" collapsed="false">
      <c r="A97" s="46"/>
      <c r="B97" s="46"/>
      <c r="C97" s="46" t="s">
        <v>223</v>
      </c>
      <c r="D97" s="118" t="n">
        <v>100000</v>
      </c>
      <c r="E97" s="118" t="n">
        <v>100000</v>
      </c>
      <c r="F97" s="118" t="n">
        <v>100000</v>
      </c>
      <c r="G97" s="118" t="n">
        <v>100000</v>
      </c>
      <c r="H97" s="118" t="n">
        <v>100000</v>
      </c>
      <c r="I97" s="118" t="n">
        <v>100000</v>
      </c>
      <c r="J97" s="118" t="n">
        <v>100000</v>
      </c>
      <c r="K97" s="118" t="n">
        <v>100000</v>
      </c>
      <c r="L97" s="118" t="n">
        <v>100000</v>
      </c>
      <c r="M97" s="118" t="n">
        <v>100000</v>
      </c>
      <c r="N97" s="118" t="n">
        <v>100000</v>
      </c>
      <c r="O97" s="118" t="n">
        <v>100000</v>
      </c>
      <c r="P97" s="118" t="n">
        <v>100000</v>
      </c>
      <c r="Q97" s="118" t="n">
        <v>100000</v>
      </c>
      <c r="R97" s="118" t="n">
        <v>100000</v>
      </c>
      <c r="S97" s="118" t="n">
        <v>100000</v>
      </c>
      <c r="T97" s="118" t="n">
        <v>100000</v>
      </c>
      <c r="U97" s="118" t="n">
        <v>100000</v>
      </c>
      <c r="V97" s="118" t="n">
        <v>100000</v>
      </c>
      <c r="W97" s="118" t="n">
        <v>100000</v>
      </c>
      <c r="X97" s="118" t="n">
        <v>100000</v>
      </c>
      <c r="Y97" s="118" t="n">
        <v>100000</v>
      </c>
      <c r="Z97" s="118" t="n">
        <v>100000</v>
      </c>
      <c r="AA97" s="118" t="n">
        <v>100000</v>
      </c>
      <c r="AB97" s="118" t="n">
        <v>100000</v>
      </c>
      <c r="AC97" s="118" t="n">
        <v>100000</v>
      </c>
      <c r="AD97" s="118" t="n">
        <v>100000</v>
      </c>
      <c r="AE97" s="118" t="n">
        <v>100000</v>
      </c>
      <c r="AF97" s="118" t="n">
        <v>100000</v>
      </c>
      <c r="AG97" s="118" t="n">
        <v>100000</v>
      </c>
      <c r="AH97" s="118" t="n">
        <v>100000</v>
      </c>
      <c r="AI97" s="118" t="n">
        <v>100000</v>
      </c>
      <c r="AJ97" s="118" t="n">
        <v>100000</v>
      </c>
      <c r="AK97" s="118" t="n">
        <v>100000</v>
      </c>
      <c r="AL97" s="118" t="n">
        <v>100000</v>
      </c>
      <c r="AM97" s="118" t="n">
        <v>100000</v>
      </c>
    </row>
    <row r="98" customFormat="false" ht="21" hidden="false" customHeight="true" outlineLevel="0" collapsed="false">
      <c r="A98" s="46"/>
      <c r="B98" s="46"/>
      <c r="C98" s="46"/>
      <c r="D98" s="112"/>
      <c r="E98" s="112"/>
      <c r="F98" s="112"/>
      <c r="G98" s="112"/>
      <c r="H98" s="112"/>
      <c r="I98" s="112"/>
      <c r="J98" s="112"/>
      <c r="K98" s="112"/>
      <c r="L98" s="112"/>
      <c r="M98" s="112"/>
      <c r="N98" s="112"/>
      <c r="O98" s="112"/>
      <c r="P98" s="112"/>
      <c r="Q98" s="112"/>
      <c r="R98" s="112"/>
      <c r="S98" s="112"/>
      <c r="T98" s="112"/>
      <c r="U98" s="112"/>
      <c r="V98" s="112"/>
      <c r="W98" s="112"/>
      <c r="X98" s="112"/>
      <c r="Y98" s="112"/>
      <c r="Z98" s="112"/>
      <c r="AA98" s="112"/>
      <c r="AB98" s="112"/>
      <c r="AC98" s="112"/>
      <c r="AD98" s="112"/>
      <c r="AE98" s="112"/>
      <c r="AF98" s="112"/>
      <c r="AG98" s="112"/>
      <c r="AH98" s="112"/>
      <c r="AI98" s="112"/>
      <c r="AJ98" s="112"/>
      <c r="AK98" s="112"/>
      <c r="AL98" s="112"/>
      <c r="AM98" s="112"/>
    </row>
    <row r="99" customFormat="false" ht="21" hidden="false" customHeight="true" outlineLevel="0" collapsed="false">
      <c r="A99" s="46"/>
      <c r="B99" s="46"/>
      <c r="C99" s="89" t="s">
        <v>340</v>
      </c>
      <c r="D99" s="117" t="n">
        <f aca="false">CHOOSE(Settings!$C$5,D100,D101,D102,D103,D104,D105,D106,D107,D108,D109,D110)</f>
        <v>10000</v>
      </c>
      <c r="E99" s="117" t="n">
        <f aca="false">CHOOSE(Settings!$C$5,E100,E101,E102,E103,E104,E105,E106,E107,E108,E109,E110)</f>
        <v>10000</v>
      </c>
      <c r="F99" s="117" t="n">
        <f aca="false">CHOOSE(Settings!$C$5,F100,F101,F102,F103,F104,F105,F106,F107,F108,F109,F110)</f>
        <v>10000</v>
      </c>
      <c r="G99" s="117" t="n">
        <f aca="false">CHOOSE(Settings!$C$5,G100,G101,G102,G103,G104,G105,G106,G107,G108,G109,G110)</f>
        <v>10000</v>
      </c>
      <c r="H99" s="117" t="n">
        <f aca="false">CHOOSE(Settings!$C$5,H100,H101,H102,H103,H104,H105,H106,H107,H108,H109,H110)</f>
        <v>10000</v>
      </c>
      <c r="I99" s="117" t="n">
        <f aca="false">CHOOSE(Settings!$C$5,I100,I101,I102,I103,I104,I105,I106,I107,I108,I109,I110)</f>
        <v>10000</v>
      </c>
      <c r="J99" s="117" t="n">
        <f aca="false">CHOOSE(Settings!$C$5,J100,J101,J102,J103,J104,J105,J106,J107,J108,J109,J110)</f>
        <v>10000</v>
      </c>
      <c r="K99" s="117" t="n">
        <f aca="false">CHOOSE(Settings!$C$5,K100,K101,K102,K103,K104,K105,K106,K107,K108,K109,K110)</f>
        <v>10000</v>
      </c>
      <c r="L99" s="117" t="n">
        <f aca="false">CHOOSE(Settings!$C$5,L100,L101,L102,L103,L104,L105,L106,L107,L108,L109,L110)</f>
        <v>10000</v>
      </c>
      <c r="M99" s="117" t="n">
        <f aca="false">CHOOSE(Settings!$C$5,M100,M101,M102,M103,M104,M105,M106,M107,M108,M109,M110)</f>
        <v>10000</v>
      </c>
      <c r="N99" s="117" t="n">
        <f aca="false">CHOOSE(Settings!$C$5,N100,N101,N102,N103,N104,N105,N106,N107,N108,N109,N110)</f>
        <v>10000</v>
      </c>
      <c r="O99" s="117" t="n">
        <f aca="false">CHOOSE(Settings!$C$5,O100,O101,O102,O103,O104,O105,O106,O107,O108,O109,O110)</f>
        <v>10000</v>
      </c>
      <c r="P99" s="117" t="n">
        <f aca="false">CHOOSE(Settings!$C$5,P100,P101,P102,P103,P104,P105,P106,P107,P108,P109,P110)</f>
        <v>10000</v>
      </c>
      <c r="Q99" s="117" t="n">
        <f aca="false">CHOOSE(Settings!$C$5,Q100,Q101,Q102,Q103,Q104,Q105,Q106,Q107,Q108,Q109,Q110)</f>
        <v>10000</v>
      </c>
      <c r="R99" s="117" t="n">
        <f aca="false">CHOOSE(Settings!$C$5,R100,R101,R102,R103,R104,R105,R106,R107,R108,R109,R110)</f>
        <v>10000</v>
      </c>
      <c r="S99" s="117" t="n">
        <f aca="false">CHOOSE(Settings!$C$5,S100,S101,S102,S103,S104,S105,S106,S107,S108,S109,S110)</f>
        <v>10000</v>
      </c>
      <c r="T99" s="117" t="n">
        <f aca="false">CHOOSE(Settings!$C$5,T100,T101,T102,T103,T104,T105,T106,T107,T108,T109,T110)</f>
        <v>10000</v>
      </c>
      <c r="U99" s="117" t="n">
        <f aca="false">CHOOSE(Settings!$C$5,U100,U101,U102,U103,U104,U105,U106,U107,U108,U109,U110)</f>
        <v>10000</v>
      </c>
      <c r="V99" s="117" t="n">
        <f aca="false">CHOOSE(Settings!$C$5,V100,V101,V102,V103,V104,V105,V106,V107,V108,V109,V110)</f>
        <v>10000</v>
      </c>
      <c r="W99" s="117" t="n">
        <f aca="false">CHOOSE(Settings!$C$5,W100,W101,W102,W103,W104,W105,W106,W107,W108,W109,W110)</f>
        <v>10000</v>
      </c>
      <c r="X99" s="117" t="n">
        <f aca="false">CHOOSE(Settings!$C$5,X100,X101,X102,X103,X104,X105,X106,X107,X108,X109,X110)</f>
        <v>10000</v>
      </c>
      <c r="Y99" s="117" t="n">
        <f aca="false">CHOOSE(Settings!$C$5,Y100,Y101,Y102,Y103,Y104,Y105,Y106,Y107,Y108,Y109,Y110)</f>
        <v>10000</v>
      </c>
      <c r="Z99" s="117" t="n">
        <f aca="false">CHOOSE(Settings!$C$5,Z100,Z101,Z102,Z103,Z104,Z105,Z106,Z107,Z108,Z109,Z110)</f>
        <v>10000</v>
      </c>
      <c r="AA99" s="117" t="n">
        <f aca="false">CHOOSE(Settings!$C$5,AA100,AA101,AA102,AA103,AA104,AA105,AA106,AA107,AA108,AA109,AA110)</f>
        <v>10000</v>
      </c>
      <c r="AB99" s="117" t="n">
        <f aca="false">CHOOSE(Settings!$C$5,AB100,AB101,AB102,AB103,AB104,AB105,AB106,AB107,AB108,AB109,AB110)</f>
        <v>10000</v>
      </c>
      <c r="AC99" s="117" t="n">
        <f aca="false">CHOOSE(Settings!$C$5,AC100,AC101,AC102,AC103,AC104,AC105,AC106,AC107,AC108,AC109,AC110)</f>
        <v>10000</v>
      </c>
      <c r="AD99" s="117" t="n">
        <f aca="false">CHOOSE(Settings!$C$5,AD100,AD101,AD102,AD103,AD104,AD105,AD106,AD107,AD108,AD109,AD110)</f>
        <v>10000</v>
      </c>
      <c r="AE99" s="117" t="n">
        <f aca="false">CHOOSE(Settings!$C$5,AE100,AE101,AE102,AE103,AE104,AE105,AE106,AE107,AE108,AE109,AE110)</f>
        <v>10000</v>
      </c>
      <c r="AF99" s="117" t="n">
        <f aca="false">CHOOSE(Settings!$C$5,AF100,AF101,AF102,AF103,AF104,AF105,AF106,AF107,AF108,AF109,AF110)</f>
        <v>10000</v>
      </c>
      <c r="AG99" s="117" t="n">
        <f aca="false">CHOOSE(Settings!$C$5,AG100,AG101,AG102,AG103,AG104,AG105,AG106,AG107,AG108,AG109,AG110)</f>
        <v>10000</v>
      </c>
      <c r="AH99" s="117" t="n">
        <f aca="false">CHOOSE(Settings!$C$5,AH100,AH101,AH102,AH103,AH104,AH105,AH106,AH107,AH108,AH109,AH110)</f>
        <v>10000</v>
      </c>
      <c r="AI99" s="117" t="n">
        <f aca="false">CHOOSE(Settings!$C$5,AI100,AI101,AI102,AI103,AI104,AI105,AI106,AI107,AI108,AI109,AI110)</f>
        <v>10000</v>
      </c>
      <c r="AJ99" s="117" t="n">
        <f aca="false">CHOOSE(Settings!$C$5,AJ100,AJ101,AJ102,AJ103,AJ104,AJ105,AJ106,AJ107,AJ108,AJ109,AJ110)</f>
        <v>10000</v>
      </c>
      <c r="AK99" s="117" t="n">
        <f aca="false">CHOOSE(Settings!$C$5,AK100,AK101,AK102,AK103,AK104,AK105,AK106,AK107,AK108,AK109,AK110)</f>
        <v>10000</v>
      </c>
      <c r="AL99" s="117" t="n">
        <f aca="false">CHOOSE(Settings!$C$5,AL100,AL101,AL102,AL103,AL104,AL105,AL106,AL107,AL108,AL109,AL110)</f>
        <v>10000</v>
      </c>
      <c r="AM99" s="117" t="n">
        <f aca="false">CHOOSE(Settings!$C$5,AM100,AM101,AM102,AM103,AM104,AM105,AM106,AM107,AM108,AM109,AM110)</f>
        <v>10000</v>
      </c>
    </row>
    <row r="100" customFormat="false" ht="21" hidden="false" customHeight="true" outlineLevel="0" collapsed="false">
      <c r="A100" s="46"/>
      <c r="B100" s="46"/>
      <c r="C100" s="46" t="s">
        <v>207</v>
      </c>
      <c r="D100" s="118" t="n">
        <v>10000</v>
      </c>
      <c r="E100" s="118" t="n">
        <v>10000</v>
      </c>
      <c r="F100" s="118" t="n">
        <v>10000</v>
      </c>
      <c r="G100" s="118" t="n">
        <v>10000</v>
      </c>
      <c r="H100" s="118" t="n">
        <v>10000</v>
      </c>
      <c r="I100" s="118" t="n">
        <v>10000</v>
      </c>
      <c r="J100" s="118" t="n">
        <v>10000</v>
      </c>
      <c r="K100" s="118" t="n">
        <v>10000</v>
      </c>
      <c r="L100" s="118" t="n">
        <v>10000</v>
      </c>
      <c r="M100" s="118" t="n">
        <v>10000</v>
      </c>
      <c r="N100" s="118" t="n">
        <v>10000</v>
      </c>
      <c r="O100" s="118" t="n">
        <v>10000</v>
      </c>
      <c r="P100" s="118" t="n">
        <v>10000</v>
      </c>
      <c r="Q100" s="118" t="n">
        <v>10000</v>
      </c>
      <c r="R100" s="118" t="n">
        <v>10000</v>
      </c>
      <c r="S100" s="118" t="n">
        <v>10000</v>
      </c>
      <c r="T100" s="118" t="n">
        <v>10000</v>
      </c>
      <c r="U100" s="118" t="n">
        <v>10000</v>
      </c>
      <c r="V100" s="118" t="n">
        <v>10000</v>
      </c>
      <c r="W100" s="118" t="n">
        <v>10000</v>
      </c>
      <c r="X100" s="118" t="n">
        <v>10000</v>
      </c>
      <c r="Y100" s="118" t="n">
        <v>10000</v>
      </c>
      <c r="Z100" s="118" t="n">
        <v>10000</v>
      </c>
      <c r="AA100" s="118" t="n">
        <v>10000</v>
      </c>
      <c r="AB100" s="118" t="n">
        <v>10000</v>
      </c>
      <c r="AC100" s="118" t="n">
        <v>10000</v>
      </c>
      <c r="AD100" s="118" t="n">
        <v>10000</v>
      </c>
      <c r="AE100" s="118" t="n">
        <v>10000</v>
      </c>
      <c r="AF100" s="118" t="n">
        <v>10000</v>
      </c>
      <c r="AG100" s="118" t="n">
        <v>10000</v>
      </c>
      <c r="AH100" s="118" t="n">
        <v>10000</v>
      </c>
      <c r="AI100" s="118" t="n">
        <v>10000</v>
      </c>
      <c r="AJ100" s="118" t="n">
        <v>10000</v>
      </c>
      <c r="AK100" s="118" t="n">
        <v>10000</v>
      </c>
      <c r="AL100" s="118" t="n">
        <v>10000</v>
      </c>
      <c r="AM100" s="118" t="n">
        <v>10000</v>
      </c>
    </row>
    <row r="101" customFormat="false" ht="21" hidden="false" customHeight="true" outlineLevel="0" collapsed="false">
      <c r="A101" s="46"/>
      <c r="B101" s="46"/>
      <c r="C101" s="46" t="s">
        <v>209</v>
      </c>
      <c r="D101" s="118" t="n">
        <v>10000</v>
      </c>
      <c r="E101" s="118" t="n">
        <v>10000</v>
      </c>
      <c r="F101" s="118" t="n">
        <v>10000</v>
      </c>
      <c r="G101" s="118" t="n">
        <v>10000</v>
      </c>
      <c r="H101" s="118" t="n">
        <v>10000</v>
      </c>
      <c r="I101" s="118" t="n">
        <v>10000</v>
      </c>
      <c r="J101" s="118" t="n">
        <v>10000</v>
      </c>
      <c r="K101" s="118" t="n">
        <v>10000</v>
      </c>
      <c r="L101" s="118" t="n">
        <v>10000</v>
      </c>
      <c r="M101" s="118" t="n">
        <v>10000</v>
      </c>
      <c r="N101" s="118" t="n">
        <v>10000</v>
      </c>
      <c r="O101" s="118" t="n">
        <v>10000</v>
      </c>
      <c r="P101" s="118" t="n">
        <v>10000</v>
      </c>
      <c r="Q101" s="118" t="n">
        <v>10000</v>
      </c>
      <c r="R101" s="118" t="n">
        <v>10000</v>
      </c>
      <c r="S101" s="118" t="n">
        <v>10000</v>
      </c>
      <c r="T101" s="118" t="n">
        <v>10000</v>
      </c>
      <c r="U101" s="118" t="n">
        <v>10000</v>
      </c>
      <c r="V101" s="118" t="n">
        <v>10000</v>
      </c>
      <c r="W101" s="118" t="n">
        <v>10000</v>
      </c>
      <c r="X101" s="118" t="n">
        <v>10000</v>
      </c>
      <c r="Y101" s="118" t="n">
        <v>10000</v>
      </c>
      <c r="Z101" s="118" t="n">
        <v>10000</v>
      </c>
      <c r="AA101" s="118" t="n">
        <v>10000</v>
      </c>
      <c r="AB101" s="118" t="n">
        <v>10000</v>
      </c>
      <c r="AC101" s="118" t="n">
        <v>10000</v>
      </c>
      <c r="AD101" s="118" t="n">
        <v>10000</v>
      </c>
      <c r="AE101" s="118" t="n">
        <v>10000</v>
      </c>
      <c r="AF101" s="118" t="n">
        <v>10000</v>
      </c>
      <c r="AG101" s="118" t="n">
        <v>10000</v>
      </c>
      <c r="AH101" s="118" t="n">
        <v>10000</v>
      </c>
      <c r="AI101" s="118" t="n">
        <v>10000</v>
      </c>
      <c r="AJ101" s="118" t="n">
        <v>10000</v>
      </c>
      <c r="AK101" s="118" t="n">
        <v>10000</v>
      </c>
      <c r="AL101" s="118" t="n">
        <v>10000</v>
      </c>
      <c r="AM101" s="118" t="n">
        <v>10000</v>
      </c>
    </row>
    <row r="102" customFormat="false" ht="21" hidden="false" customHeight="true" outlineLevel="0" collapsed="false">
      <c r="A102" s="46"/>
      <c r="B102" s="46"/>
      <c r="C102" s="46" t="s">
        <v>210</v>
      </c>
      <c r="D102" s="118" t="n">
        <v>10000</v>
      </c>
      <c r="E102" s="118" t="n">
        <v>10000</v>
      </c>
      <c r="F102" s="118" t="n">
        <v>10000</v>
      </c>
      <c r="G102" s="118" t="n">
        <v>10000</v>
      </c>
      <c r="H102" s="118" t="n">
        <v>10000</v>
      </c>
      <c r="I102" s="118" t="n">
        <v>10000</v>
      </c>
      <c r="J102" s="118" t="n">
        <v>10000</v>
      </c>
      <c r="K102" s="118" t="n">
        <v>10000</v>
      </c>
      <c r="L102" s="118" t="n">
        <v>10000</v>
      </c>
      <c r="M102" s="118" t="n">
        <v>10000</v>
      </c>
      <c r="N102" s="118" t="n">
        <v>10000</v>
      </c>
      <c r="O102" s="118" t="n">
        <v>10000</v>
      </c>
      <c r="P102" s="118" t="n">
        <v>10000</v>
      </c>
      <c r="Q102" s="118" t="n">
        <v>10000</v>
      </c>
      <c r="R102" s="118" t="n">
        <v>10000</v>
      </c>
      <c r="S102" s="118" t="n">
        <v>10000</v>
      </c>
      <c r="T102" s="118" t="n">
        <v>10000</v>
      </c>
      <c r="U102" s="118" t="n">
        <v>10000</v>
      </c>
      <c r="V102" s="118" t="n">
        <v>10000</v>
      </c>
      <c r="W102" s="118" t="n">
        <v>10000</v>
      </c>
      <c r="X102" s="118" t="n">
        <v>10000</v>
      </c>
      <c r="Y102" s="118" t="n">
        <v>10000</v>
      </c>
      <c r="Z102" s="118" t="n">
        <v>10000</v>
      </c>
      <c r="AA102" s="118" t="n">
        <v>10000</v>
      </c>
      <c r="AB102" s="118" t="n">
        <v>10000</v>
      </c>
      <c r="AC102" s="118" t="n">
        <v>10000</v>
      </c>
      <c r="AD102" s="118" t="n">
        <v>10000</v>
      </c>
      <c r="AE102" s="118" t="n">
        <v>10000</v>
      </c>
      <c r="AF102" s="118" t="n">
        <v>10000</v>
      </c>
      <c r="AG102" s="118" t="n">
        <v>10000</v>
      </c>
      <c r="AH102" s="118" t="n">
        <v>10000</v>
      </c>
      <c r="AI102" s="118" t="n">
        <v>10000</v>
      </c>
      <c r="AJ102" s="118" t="n">
        <v>10000</v>
      </c>
      <c r="AK102" s="118" t="n">
        <v>10000</v>
      </c>
      <c r="AL102" s="118" t="n">
        <v>10000</v>
      </c>
      <c r="AM102" s="118" t="n">
        <v>10000</v>
      </c>
    </row>
    <row r="103" customFormat="false" ht="21" hidden="false" customHeight="true" outlineLevel="0" collapsed="false">
      <c r="A103" s="46"/>
      <c r="B103" s="46"/>
      <c r="C103" s="46" t="s">
        <v>212</v>
      </c>
      <c r="D103" s="118" t="n">
        <v>10000</v>
      </c>
      <c r="E103" s="118" t="n">
        <v>10000</v>
      </c>
      <c r="F103" s="118" t="n">
        <v>10000</v>
      </c>
      <c r="G103" s="118" t="n">
        <v>10000</v>
      </c>
      <c r="H103" s="118" t="n">
        <v>10000</v>
      </c>
      <c r="I103" s="118" t="n">
        <v>10000</v>
      </c>
      <c r="J103" s="118" t="n">
        <v>10000</v>
      </c>
      <c r="K103" s="118" t="n">
        <v>10000</v>
      </c>
      <c r="L103" s="118" t="n">
        <v>10000</v>
      </c>
      <c r="M103" s="118" t="n">
        <v>10000</v>
      </c>
      <c r="N103" s="118" t="n">
        <v>10000</v>
      </c>
      <c r="O103" s="118" t="n">
        <v>10000</v>
      </c>
      <c r="P103" s="118" t="n">
        <v>10000</v>
      </c>
      <c r="Q103" s="118" t="n">
        <v>10000</v>
      </c>
      <c r="R103" s="118" t="n">
        <v>10000</v>
      </c>
      <c r="S103" s="118" t="n">
        <v>10000</v>
      </c>
      <c r="T103" s="118" t="n">
        <v>10000</v>
      </c>
      <c r="U103" s="118" t="n">
        <v>10000</v>
      </c>
      <c r="V103" s="118" t="n">
        <v>10000</v>
      </c>
      <c r="W103" s="118" t="n">
        <v>10000</v>
      </c>
      <c r="X103" s="118" t="n">
        <v>10000</v>
      </c>
      <c r="Y103" s="118" t="n">
        <v>10000</v>
      </c>
      <c r="Z103" s="118" t="n">
        <v>10000</v>
      </c>
      <c r="AA103" s="118" t="n">
        <v>10000</v>
      </c>
      <c r="AB103" s="118" t="n">
        <v>10000</v>
      </c>
      <c r="AC103" s="118" t="n">
        <v>10000</v>
      </c>
      <c r="AD103" s="118" t="n">
        <v>10000</v>
      </c>
      <c r="AE103" s="118" t="n">
        <v>10000</v>
      </c>
      <c r="AF103" s="118" t="n">
        <v>10000</v>
      </c>
      <c r="AG103" s="118" t="n">
        <v>10000</v>
      </c>
      <c r="AH103" s="118" t="n">
        <v>10000</v>
      </c>
      <c r="AI103" s="118" t="n">
        <v>10000</v>
      </c>
      <c r="AJ103" s="118" t="n">
        <v>10000</v>
      </c>
      <c r="AK103" s="118" t="n">
        <v>10000</v>
      </c>
      <c r="AL103" s="118" t="n">
        <v>10000</v>
      </c>
      <c r="AM103" s="118" t="n">
        <v>10000</v>
      </c>
    </row>
    <row r="104" customFormat="false" ht="21" hidden="false" customHeight="true" outlineLevel="0" collapsed="false">
      <c r="A104" s="46"/>
      <c r="B104" s="46"/>
      <c r="C104" s="46" t="s">
        <v>214</v>
      </c>
      <c r="D104" s="118" t="n">
        <v>10000</v>
      </c>
      <c r="E104" s="118" t="n">
        <v>10000</v>
      </c>
      <c r="F104" s="118" t="n">
        <v>10000</v>
      </c>
      <c r="G104" s="118" t="n">
        <v>10000</v>
      </c>
      <c r="H104" s="118" t="n">
        <v>10000</v>
      </c>
      <c r="I104" s="118" t="n">
        <v>10000</v>
      </c>
      <c r="J104" s="118" t="n">
        <v>10000</v>
      </c>
      <c r="K104" s="118" t="n">
        <v>10000</v>
      </c>
      <c r="L104" s="118" t="n">
        <v>10000</v>
      </c>
      <c r="M104" s="118" t="n">
        <v>10000</v>
      </c>
      <c r="N104" s="118" t="n">
        <v>10000</v>
      </c>
      <c r="O104" s="118" t="n">
        <v>10000</v>
      </c>
      <c r="P104" s="118" t="n">
        <v>10000</v>
      </c>
      <c r="Q104" s="118" t="n">
        <v>10000</v>
      </c>
      <c r="R104" s="118" t="n">
        <v>10000</v>
      </c>
      <c r="S104" s="118" t="n">
        <v>10000</v>
      </c>
      <c r="T104" s="118" t="n">
        <v>10000</v>
      </c>
      <c r="U104" s="118" t="n">
        <v>10000</v>
      </c>
      <c r="V104" s="118" t="n">
        <v>10000</v>
      </c>
      <c r="W104" s="118" t="n">
        <v>10000</v>
      </c>
      <c r="X104" s="118" t="n">
        <v>10000</v>
      </c>
      <c r="Y104" s="118" t="n">
        <v>10000</v>
      </c>
      <c r="Z104" s="118" t="n">
        <v>10000</v>
      </c>
      <c r="AA104" s="118" t="n">
        <v>10000</v>
      </c>
      <c r="AB104" s="118" t="n">
        <v>10000</v>
      </c>
      <c r="AC104" s="118" t="n">
        <v>10000</v>
      </c>
      <c r="AD104" s="118" t="n">
        <v>10000</v>
      </c>
      <c r="AE104" s="118" t="n">
        <v>10000</v>
      </c>
      <c r="AF104" s="118" t="n">
        <v>10000</v>
      </c>
      <c r="AG104" s="118" t="n">
        <v>10000</v>
      </c>
      <c r="AH104" s="118" t="n">
        <v>10000</v>
      </c>
      <c r="AI104" s="118" t="n">
        <v>10000</v>
      </c>
      <c r="AJ104" s="118" t="n">
        <v>10000</v>
      </c>
      <c r="AK104" s="118" t="n">
        <v>10000</v>
      </c>
      <c r="AL104" s="118" t="n">
        <v>10000</v>
      </c>
      <c r="AM104" s="118" t="n">
        <v>10000</v>
      </c>
    </row>
    <row r="105" customFormat="false" ht="21" hidden="false" customHeight="true" outlineLevel="0" collapsed="false">
      <c r="A105" s="46"/>
      <c r="B105" s="46"/>
      <c r="C105" s="46" t="s">
        <v>216</v>
      </c>
      <c r="D105" s="118" t="n">
        <v>10000</v>
      </c>
      <c r="E105" s="118" t="n">
        <v>10000</v>
      </c>
      <c r="F105" s="118" t="n">
        <v>10000</v>
      </c>
      <c r="G105" s="118" t="n">
        <v>10000</v>
      </c>
      <c r="H105" s="118" t="n">
        <v>10000</v>
      </c>
      <c r="I105" s="118" t="n">
        <v>10000</v>
      </c>
      <c r="J105" s="118" t="n">
        <v>10000</v>
      </c>
      <c r="K105" s="118" t="n">
        <v>10000</v>
      </c>
      <c r="L105" s="118" t="n">
        <v>10000</v>
      </c>
      <c r="M105" s="118" t="n">
        <v>10000</v>
      </c>
      <c r="N105" s="118" t="n">
        <v>10000</v>
      </c>
      <c r="O105" s="118" t="n">
        <v>10000</v>
      </c>
      <c r="P105" s="118" t="n">
        <v>10000</v>
      </c>
      <c r="Q105" s="118" t="n">
        <v>10000</v>
      </c>
      <c r="R105" s="118" t="n">
        <v>10000</v>
      </c>
      <c r="S105" s="118" t="n">
        <v>10000</v>
      </c>
      <c r="T105" s="118" t="n">
        <v>10000</v>
      </c>
      <c r="U105" s="118" t="n">
        <v>10000</v>
      </c>
      <c r="V105" s="118" t="n">
        <v>10000</v>
      </c>
      <c r="W105" s="118" t="n">
        <v>10000</v>
      </c>
      <c r="X105" s="118" t="n">
        <v>10000</v>
      </c>
      <c r="Y105" s="118" t="n">
        <v>10000</v>
      </c>
      <c r="Z105" s="118" t="n">
        <v>10000</v>
      </c>
      <c r="AA105" s="118" t="n">
        <v>10000</v>
      </c>
      <c r="AB105" s="118" t="n">
        <v>10000</v>
      </c>
      <c r="AC105" s="118" t="n">
        <v>10000</v>
      </c>
      <c r="AD105" s="118" t="n">
        <v>10000</v>
      </c>
      <c r="AE105" s="118" t="n">
        <v>10000</v>
      </c>
      <c r="AF105" s="118" t="n">
        <v>10000</v>
      </c>
      <c r="AG105" s="118" t="n">
        <v>10000</v>
      </c>
      <c r="AH105" s="118" t="n">
        <v>10000</v>
      </c>
      <c r="AI105" s="118" t="n">
        <v>10000</v>
      </c>
      <c r="AJ105" s="118" t="n">
        <v>10000</v>
      </c>
      <c r="AK105" s="118" t="n">
        <v>10000</v>
      </c>
      <c r="AL105" s="118" t="n">
        <v>10000</v>
      </c>
      <c r="AM105" s="118" t="n">
        <v>10000</v>
      </c>
    </row>
    <row r="106" customFormat="false" ht="21" hidden="false" customHeight="true" outlineLevel="0" collapsed="false">
      <c r="A106" s="46"/>
      <c r="B106" s="46"/>
      <c r="C106" s="46" t="s">
        <v>218</v>
      </c>
      <c r="D106" s="118" t="n">
        <v>10000</v>
      </c>
      <c r="E106" s="118" t="n">
        <v>10000</v>
      </c>
      <c r="F106" s="118" t="n">
        <v>10000</v>
      </c>
      <c r="G106" s="118" t="n">
        <v>10000</v>
      </c>
      <c r="H106" s="118" t="n">
        <v>10000</v>
      </c>
      <c r="I106" s="118" t="n">
        <v>10000</v>
      </c>
      <c r="J106" s="118" t="n">
        <v>10000</v>
      </c>
      <c r="K106" s="118" t="n">
        <v>10000</v>
      </c>
      <c r="L106" s="118" t="n">
        <v>10000</v>
      </c>
      <c r="M106" s="118" t="n">
        <v>10000</v>
      </c>
      <c r="N106" s="118" t="n">
        <v>10000</v>
      </c>
      <c r="O106" s="118" t="n">
        <v>10000</v>
      </c>
      <c r="P106" s="118" t="n">
        <v>10000</v>
      </c>
      <c r="Q106" s="118" t="n">
        <v>10000</v>
      </c>
      <c r="R106" s="118" t="n">
        <v>10000</v>
      </c>
      <c r="S106" s="118" t="n">
        <v>10000</v>
      </c>
      <c r="T106" s="118" t="n">
        <v>10000</v>
      </c>
      <c r="U106" s="118" t="n">
        <v>10000</v>
      </c>
      <c r="V106" s="118" t="n">
        <v>10000</v>
      </c>
      <c r="W106" s="118" t="n">
        <v>10000</v>
      </c>
      <c r="X106" s="118" t="n">
        <v>10000</v>
      </c>
      <c r="Y106" s="118" t="n">
        <v>10000</v>
      </c>
      <c r="Z106" s="118" t="n">
        <v>10000</v>
      </c>
      <c r="AA106" s="118" t="n">
        <v>10000</v>
      </c>
      <c r="AB106" s="118" t="n">
        <v>10000</v>
      </c>
      <c r="AC106" s="118" t="n">
        <v>10000</v>
      </c>
      <c r="AD106" s="118" t="n">
        <v>10000</v>
      </c>
      <c r="AE106" s="118" t="n">
        <v>10000</v>
      </c>
      <c r="AF106" s="118" t="n">
        <v>10000</v>
      </c>
      <c r="AG106" s="118" t="n">
        <v>10000</v>
      </c>
      <c r="AH106" s="118" t="n">
        <v>10000</v>
      </c>
      <c r="AI106" s="118" t="n">
        <v>10000</v>
      </c>
      <c r="AJ106" s="118" t="n">
        <v>10000</v>
      </c>
      <c r="AK106" s="118" t="n">
        <v>10000</v>
      </c>
      <c r="AL106" s="118" t="n">
        <v>10000</v>
      </c>
      <c r="AM106" s="118" t="n">
        <v>10000</v>
      </c>
    </row>
    <row r="107" customFormat="false" ht="21" hidden="false" customHeight="true" outlineLevel="0" collapsed="false">
      <c r="A107" s="46"/>
      <c r="B107" s="46"/>
      <c r="C107" s="46" t="s">
        <v>220</v>
      </c>
      <c r="D107" s="118" t="n">
        <v>10000</v>
      </c>
      <c r="E107" s="118" t="n">
        <v>10000</v>
      </c>
      <c r="F107" s="118" t="n">
        <v>10000</v>
      </c>
      <c r="G107" s="118" t="n">
        <v>10000</v>
      </c>
      <c r="H107" s="118" t="n">
        <v>10000</v>
      </c>
      <c r="I107" s="118" t="n">
        <v>10000</v>
      </c>
      <c r="J107" s="118" t="n">
        <v>10000</v>
      </c>
      <c r="K107" s="118" t="n">
        <v>10000</v>
      </c>
      <c r="L107" s="118" t="n">
        <v>10000</v>
      </c>
      <c r="M107" s="118" t="n">
        <v>10000</v>
      </c>
      <c r="N107" s="118" t="n">
        <v>10000</v>
      </c>
      <c r="O107" s="118" t="n">
        <v>10000</v>
      </c>
      <c r="P107" s="118" t="n">
        <v>10000</v>
      </c>
      <c r="Q107" s="118" t="n">
        <v>10000</v>
      </c>
      <c r="R107" s="118" t="n">
        <v>10000</v>
      </c>
      <c r="S107" s="118" t="n">
        <v>10000</v>
      </c>
      <c r="T107" s="118" t="n">
        <v>10000</v>
      </c>
      <c r="U107" s="118" t="n">
        <v>10000</v>
      </c>
      <c r="V107" s="118" t="n">
        <v>10000</v>
      </c>
      <c r="W107" s="118" t="n">
        <v>10000</v>
      </c>
      <c r="X107" s="118" t="n">
        <v>10000</v>
      </c>
      <c r="Y107" s="118" t="n">
        <v>10000</v>
      </c>
      <c r="Z107" s="118" t="n">
        <v>10000</v>
      </c>
      <c r="AA107" s="118" t="n">
        <v>10000</v>
      </c>
      <c r="AB107" s="118" t="n">
        <v>10000</v>
      </c>
      <c r="AC107" s="118" t="n">
        <v>10000</v>
      </c>
      <c r="AD107" s="118" t="n">
        <v>10000</v>
      </c>
      <c r="AE107" s="118" t="n">
        <v>10000</v>
      </c>
      <c r="AF107" s="118" t="n">
        <v>10000</v>
      </c>
      <c r="AG107" s="118" t="n">
        <v>10000</v>
      </c>
      <c r="AH107" s="118" t="n">
        <v>10000</v>
      </c>
      <c r="AI107" s="118" t="n">
        <v>10000</v>
      </c>
      <c r="AJ107" s="118" t="n">
        <v>10000</v>
      </c>
      <c r="AK107" s="118" t="n">
        <v>10000</v>
      </c>
      <c r="AL107" s="118" t="n">
        <v>10000</v>
      </c>
      <c r="AM107" s="118" t="n">
        <v>10000</v>
      </c>
    </row>
    <row r="108" customFormat="false" ht="21" hidden="false" customHeight="true" outlineLevel="0" collapsed="false">
      <c r="A108" s="46"/>
      <c r="B108" s="46"/>
      <c r="C108" s="46" t="s">
        <v>221</v>
      </c>
      <c r="D108" s="118" t="n">
        <v>10000</v>
      </c>
      <c r="E108" s="118" t="n">
        <v>10000</v>
      </c>
      <c r="F108" s="118" t="n">
        <v>10000</v>
      </c>
      <c r="G108" s="118" t="n">
        <v>10000</v>
      </c>
      <c r="H108" s="118" t="n">
        <v>10000</v>
      </c>
      <c r="I108" s="118" t="n">
        <v>10000</v>
      </c>
      <c r="J108" s="118" t="n">
        <v>10000</v>
      </c>
      <c r="K108" s="118" t="n">
        <v>10000</v>
      </c>
      <c r="L108" s="118" t="n">
        <v>10000</v>
      </c>
      <c r="M108" s="118" t="n">
        <v>10000</v>
      </c>
      <c r="N108" s="118" t="n">
        <v>10000</v>
      </c>
      <c r="O108" s="118" t="n">
        <v>10000</v>
      </c>
      <c r="P108" s="118" t="n">
        <v>10000</v>
      </c>
      <c r="Q108" s="118" t="n">
        <v>10000</v>
      </c>
      <c r="R108" s="118" t="n">
        <v>10000</v>
      </c>
      <c r="S108" s="118" t="n">
        <v>10000</v>
      </c>
      <c r="T108" s="118" t="n">
        <v>10000</v>
      </c>
      <c r="U108" s="118" t="n">
        <v>10000</v>
      </c>
      <c r="V108" s="118" t="n">
        <v>10000</v>
      </c>
      <c r="W108" s="118" t="n">
        <v>10000</v>
      </c>
      <c r="X108" s="118" t="n">
        <v>10000</v>
      </c>
      <c r="Y108" s="118" t="n">
        <v>10000</v>
      </c>
      <c r="Z108" s="118" t="n">
        <v>10000</v>
      </c>
      <c r="AA108" s="118" t="n">
        <v>10000</v>
      </c>
      <c r="AB108" s="118" t="n">
        <v>10000</v>
      </c>
      <c r="AC108" s="118" t="n">
        <v>10000</v>
      </c>
      <c r="AD108" s="118" t="n">
        <v>10000</v>
      </c>
      <c r="AE108" s="118" t="n">
        <v>10000</v>
      </c>
      <c r="AF108" s="118" t="n">
        <v>10000</v>
      </c>
      <c r="AG108" s="118" t="n">
        <v>10000</v>
      </c>
      <c r="AH108" s="118" t="n">
        <v>10000</v>
      </c>
      <c r="AI108" s="118" t="n">
        <v>10000</v>
      </c>
      <c r="AJ108" s="118" t="n">
        <v>10000</v>
      </c>
      <c r="AK108" s="118" t="n">
        <v>10000</v>
      </c>
      <c r="AL108" s="118" t="n">
        <v>10000</v>
      </c>
      <c r="AM108" s="118" t="n">
        <v>10000</v>
      </c>
    </row>
    <row r="109" customFormat="false" ht="21" hidden="false" customHeight="true" outlineLevel="0" collapsed="false">
      <c r="A109" s="46"/>
      <c r="B109" s="46"/>
      <c r="C109" s="46" t="s">
        <v>222</v>
      </c>
      <c r="D109" s="118" t="n">
        <v>10000</v>
      </c>
      <c r="E109" s="118" t="n">
        <v>10000</v>
      </c>
      <c r="F109" s="118" t="n">
        <v>10000</v>
      </c>
      <c r="G109" s="118" t="n">
        <v>10000</v>
      </c>
      <c r="H109" s="118" t="n">
        <v>10000</v>
      </c>
      <c r="I109" s="118" t="n">
        <v>10000</v>
      </c>
      <c r="J109" s="118" t="n">
        <v>10000</v>
      </c>
      <c r="K109" s="118" t="n">
        <v>10000</v>
      </c>
      <c r="L109" s="118" t="n">
        <v>10000</v>
      </c>
      <c r="M109" s="118" t="n">
        <v>10000</v>
      </c>
      <c r="N109" s="118" t="n">
        <v>10000</v>
      </c>
      <c r="O109" s="118" t="n">
        <v>10000</v>
      </c>
      <c r="P109" s="118" t="n">
        <v>10000</v>
      </c>
      <c r="Q109" s="118" t="n">
        <v>10000</v>
      </c>
      <c r="R109" s="118" t="n">
        <v>10000</v>
      </c>
      <c r="S109" s="118" t="n">
        <v>10000</v>
      </c>
      <c r="T109" s="118" t="n">
        <v>10000</v>
      </c>
      <c r="U109" s="118" t="n">
        <v>10000</v>
      </c>
      <c r="V109" s="118" t="n">
        <v>10000</v>
      </c>
      <c r="W109" s="118" t="n">
        <v>10000</v>
      </c>
      <c r="X109" s="118" t="n">
        <v>10000</v>
      </c>
      <c r="Y109" s="118" t="n">
        <v>10000</v>
      </c>
      <c r="Z109" s="118" t="n">
        <v>10000</v>
      </c>
      <c r="AA109" s="118" t="n">
        <v>10000</v>
      </c>
      <c r="AB109" s="118" t="n">
        <v>10000</v>
      </c>
      <c r="AC109" s="118" t="n">
        <v>10000</v>
      </c>
      <c r="AD109" s="118" t="n">
        <v>10000</v>
      </c>
      <c r="AE109" s="118" t="n">
        <v>10000</v>
      </c>
      <c r="AF109" s="118" t="n">
        <v>10000</v>
      </c>
      <c r="AG109" s="118" t="n">
        <v>10000</v>
      </c>
      <c r="AH109" s="118" t="n">
        <v>10000</v>
      </c>
      <c r="AI109" s="118" t="n">
        <v>10000</v>
      </c>
      <c r="AJ109" s="118" t="n">
        <v>10000</v>
      </c>
      <c r="AK109" s="118" t="n">
        <v>10000</v>
      </c>
      <c r="AL109" s="118" t="n">
        <v>10000</v>
      </c>
      <c r="AM109" s="118" t="n">
        <v>10000</v>
      </c>
    </row>
    <row r="110" customFormat="false" ht="21" hidden="false" customHeight="true" outlineLevel="0" collapsed="false">
      <c r="A110" s="46"/>
      <c r="B110" s="46"/>
      <c r="C110" s="46" t="s">
        <v>223</v>
      </c>
      <c r="D110" s="118" t="n">
        <v>10000</v>
      </c>
      <c r="E110" s="118" t="n">
        <v>10000</v>
      </c>
      <c r="F110" s="118" t="n">
        <v>10000</v>
      </c>
      <c r="G110" s="118" t="n">
        <v>10000</v>
      </c>
      <c r="H110" s="118" t="n">
        <v>10000</v>
      </c>
      <c r="I110" s="118" t="n">
        <v>10000</v>
      </c>
      <c r="J110" s="118" t="n">
        <v>10000</v>
      </c>
      <c r="K110" s="118" t="n">
        <v>10000</v>
      </c>
      <c r="L110" s="118" t="n">
        <v>10000</v>
      </c>
      <c r="M110" s="118" t="n">
        <v>10000</v>
      </c>
      <c r="N110" s="118" t="n">
        <v>10000</v>
      </c>
      <c r="O110" s="118" t="n">
        <v>10000</v>
      </c>
      <c r="P110" s="118" t="n">
        <v>10000</v>
      </c>
      <c r="Q110" s="118" t="n">
        <v>10000</v>
      </c>
      <c r="R110" s="118" t="n">
        <v>10000</v>
      </c>
      <c r="S110" s="118" t="n">
        <v>10000</v>
      </c>
      <c r="T110" s="118" t="n">
        <v>10000</v>
      </c>
      <c r="U110" s="118" t="n">
        <v>10000</v>
      </c>
      <c r="V110" s="118" t="n">
        <v>10000</v>
      </c>
      <c r="W110" s="118" t="n">
        <v>10000</v>
      </c>
      <c r="X110" s="118" t="n">
        <v>10000</v>
      </c>
      <c r="Y110" s="118" t="n">
        <v>10000</v>
      </c>
      <c r="Z110" s="118" t="n">
        <v>10000</v>
      </c>
      <c r="AA110" s="118" t="n">
        <v>10000</v>
      </c>
      <c r="AB110" s="118" t="n">
        <v>10000</v>
      </c>
      <c r="AC110" s="118" t="n">
        <v>10000</v>
      </c>
      <c r="AD110" s="118" t="n">
        <v>10000</v>
      </c>
      <c r="AE110" s="118" t="n">
        <v>10000</v>
      </c>
      <c r="AF110" s="118" t="n">
        <v>10000</v>
      </c>
      <c r="AG110" s="118" t="n">
        <v>10000</v>
      </c>
      <c r="AH110" s="118" t="n">
        <v>10000</v>
      </c>
      <c r="AI110" s="118" t="n">
        <v>10000</v>
      </c>
      <c r="AJ110" s="118" t="n">
        <v>10000</v>
      </c>
      <c r="AK110" s="118" t="n">
        <v>10000</v>
      </c>
      <c r="AL110" s="118" t="n">
        <v>10000</v>
      </c>
      <c r="AM110" s="118" t="n">
        <v>10000</v>
      </c>
    </row>
    <row r="111" customFormat="false" ht="21" hidden="false" customHeight="true" outlineLevel="0" collapsed="false">
      <c r="A111" s="46"/>
      <c r="B111" s="46"/>
      <c r="C111" s="46"/>
      <c r="D111" s="112"/>
      <c r="E111" s="112"/>
      <c r="F111" s="112"/>
      <c r="G111" s="112"/>
      <c r="H111" s="112"/>
      <c r="I111" s="112"/>
      <c r="J111" s="112"/>
      <c r="K111" s="112"/>
      <c r="L111" s="112"/>
      <c r="M111" s="112"/>
      <c r="N111" s="112"/>
      <c r="O111" s="112"/>
      <c r="P111" s="112"/>
      <c r="Q111" s="112"/>
      <c r="R111" s="112"/>
      <c r="S111" s="112"/>
      <c r="T111" s="112"/>
      <c r="U111" s="112"/>
      <c r="V111" s="112"/>
      <c r="W111" s="112"/>
      <c r="X111" s="112"/>
      <c r="Y111" s="112"/>
      <c r="Z111" s="112"/>
      <c r="AA111" s="112"/>
      <c r="AB111" s="112"/>
      <c r="AC111" s="112"/>
      <c r="AD111" s="112"/>
      <c r="AE111" s="112"/>
      <c r="AF111" s="112"/>
      <c r="AG111" s="112"/>
      <c r="AH111" s="112"/>
      <c r="AI111" s="112"/>
      <c r="AJ111" s="112"/>
      <c r="AK111" s="112"/>
      <c r="AL111" s="112"/>
      <c r="AM111" s="112"/>
    </row>
    <row r="112" customFormat="false" ht="21" hidden="false" customHeight="true" outlineLevel="0" collapsed="false">
      <c r="A112" s="46"/>
      <c r="B112" s="46"/>
      <c r="C112" s="89" t="s">
        <v>341</v>
      </c>
      <c r="D112" s="117" t="n">
        <f aca="false">CHOOSE(Settings!$C$5,D113,D114,D115,D116,D117,D118,D119,D120,D121,D122,D123)</f>
        <v>60000</v>
      </c>
      <c r="E112" s="117" t="n">
        <f aca="false">CHOOSE(Settings!$C$5,E113,E114,E115,E116,E117,E118,E119,E120,E121,E122,E123)</f>
        <v>60000</v>
      </c>
      <c r="F112" s="117" t="n">
        <f aca="false">CHOOSE(Settings!$C$5,F113,F114,F115,F116,F117,F118,F119,F120,F121,F122,F123)</f>
        <v>60000</v>
      </c>
      <c r="G112" s="117" t="n">
        <f aca="false">CHOOSE(Settings!$C$5,G113,G114,G115,G116,G117,G118,G119,G120,G121,G122,G123)</f>
        <v>60000</v>
      </c>
      <c r="H112" s="117" t="n">
        <f aca="false">CHOOSE(Settings!$C$5,H113,H114,H115,H116,H117,H118,H119,H120,H121,H122,H123)</f>
        <v>60000</v>
      </c>
      <c r="I112" s="117" t="n">
        <f aca="false">CHOOSE(Settings!$C$5,I113,I114,I115,I116,I117,I118,I119,I120,I121,I122,I123)</f>
        <v>60000</v>
      </c>
      <c r="J112" s="117" t="n">
        <f aca="false">CHOOSE(Settings!$C$5,J113,J114,J115,J116,J117,J118,J119,J120,J121,J122,J123)</f>
        <v>60000</v>
      </c>
      <c r="K112" s="117" t="n">
        <f aca="false">CHOOSE(Settings!$C$5,K113,K114,K115,K116,K117,K118,K119,K120,K121,K122,K123)</f>
        <v>60000</v>
      </c>
      <c r="L112" s="117" t="n">
        <f aca="false">CHOOSE(Settings!$C$5,L113,L114,L115,L116,L117,L118,L119,L120,L121,L122,L123)</f>
        <v>60000</v>
      </c>
      <c r="M112" s="117" t="n">
        <f aca="false">CHOOSE(Settings!$C$5,M113,M114,M115,M116,M117,M118,M119,M120,M121,M122,M123)</f>
        <v>60000</v>
      </c>
      <c r="N112" s="117" t="n">
        <f aca="false">CHOOSE(Settings!$C$5,N113,N114,N115,N116,N117,N118,N119,N120,N121,N122,N123)</f>
        <v>60000</v>
      </c>
      <c r="O112" s="117" t="n">
        <f aca="false">CHOOSE(Settings!$C$5,O113,O114,O115,O116,O117,O118,O119,O120,O121,O122,O123)</f>
        <v>60000</v>
      </c>
      <c r="P112" s="117" t="n">
        <f aca="false">CHOOSE(Settings!$C$5,P113,P114,P115,P116,P117,P118,P119,P120,P121,P122,P123)</f>
        <v>60000</v>
      </c>
      <c r="Q112" s="117" t="n">
        <f aca="false">CHOOSE(Settings!$C$5,Q113,Q114,Q115,Q116,Q117,Q118,Q119,Q120,Q121,Q122,Q123)</f>
        <v>60000</v>
      </c>
      <c r="R112" s="117" t="n">
        <f aca="false">CHOOSE(Settings!$C$5,R113,R114,R115,R116,R117,R118,R119,R120,R121,R122,R123)</f>
        <v>60000</v>
      </c>
      <c r="S112" s="117" t="n">
        <f aca="false">CHOOSE(Settings!$C$5,S113,S114,S115,S116,S117,S118,S119,S120,S121,S122,S123)</f>
        <v>60000</v>
      </c>
      <c r="T112" s="117" t="n">
        <f aca="false">CHOOSE(Settings!$C$5,T113,T114,T115,T116,T117,T118,T119,T120,T121,T122,T123)</f>
        <v>60000</v>
      </c>
      <c r="U112" s="117" t="n">
        <f aca="false">CHOOSE(Settings!$C$5,U113,U114,U115,U116,U117,U118,U119,U120,U121,U122,U123)</f>
        <v>60000</v>
      </c>
      <c r="V112" s="117" t="n">
        <f aca="false">CHOOSE(Settings!$C$5,V113,V114,V115,V116,V117,V118,V119,V120,V121,V122,V123)</f>
        <v>60000</v>
      </c>
      <c r="W112" s="117" t="n">
        <f aca="false">CHOOSE(Settings!$C$5,W113,W114,W115,W116,W117,W118,W119,W120,W121,W122,W123)</f>
        <v>60000</v>
      </c>
      <c r="X112" s="117" t="n">
        <f aca="false">CHOOSE(Settings!$C$5,X113,X114,X115,X116,X117,X118,X119,X120,X121,X122,X123)</f>
        <v>60000</v>
      </c>
      <c r="Y112" s="117" t="n">
        <f aca="false">CHOOSE(Settings!$C$5,Y113,Y114,Y115,Y116,Y117,Y118,Y119,Y120,Y121,Y122,Y123)</f>
        <v>60000</v>
      </c>
      <c r="Z112" s="117" t="n">
        <f aca="false">CHOOSE(Settings!$C$5,Z113,Z114,Z115,Z116,Z117,Z118,Z119,Z120,Z121,Z122,Z123)</f>
        <v>60000</v>
      </c>
      <c r="AA112" s="117" t="n">
        <f aca="false">CHOOSE(Settings!$C$5,AA113,AA114,AA115,AA116,AA117,AA118,AA119,AA120,AA121,AA122,AA123)</f>
        <v>60000</v>
      </c>
      <c r="AB112" s="117" t="n">
        <f aca="false">CHOOSE(Settings!$C$5,AB113,AB114,AB115,AB116,AB117,AB118,AB119,AB120,AB121,AB122,AB123)</f>
        <v>60000</v>
      </c>
      <c r="AC112" s="117" t="n">
        <f aca="false">CHOOSE(Settings!$C$5,AC113,AC114,AC115,AC116,AC117,AC118,AC119,AC120,AC121,AC122,AC123)</f>
        <v>60000</v>
      </c>
      <c r="AD112" s="117" t="n">
        <f aca="false">CHOOSE(Settings!$C$5,AD113,AD114,AD115,AD116,AD117,AD118,AD119,AD120,AD121,AD122,AD123)</f>
        <v>60000</v>
      </c>
      <c r="AE112" s="117" t="n">
        <f aca="false">CHOOSE(Settings!$C$5,AE113,AE114,AE115,AE116,AE117,AE118,AE119,AE120,AE121,AE122,AE123)</f>
        <v>60000</v>
      </c>
      <c r="AF112" s="117" t="n">
        <f aca="false">CHOOSE(Settings!$C$5,AF113,AF114,AF115,AF116,AF117,AF118,AF119,AF120,AF121,AF122,AF123)</f>
        <v>60000</v>
      </c>
      <c r="AG112" s="117" t="n">
        <f aca="false">CHOOSE(Settings!$C$5,AG113,AG114,AG115,AG116,AG117,AG118,AG119,AG120,AG121,AG122,AG123)</f>
        <v>60000</v>
      </c>
      <c r="AH112" s="117" t="n">
        <f aca="false">CHOOSE(Settings!$C$5,AH113,AH114,AH115,AH116,AH117,AH118,AH119,AH120,AH121,AH122,AH123)</f>
        <v>60000</v>
      </c>
      <c r="AI112" s="117" t="n">
        <f aca="false">CHOOSE(Settings!$C$5,AI113,AI114,AI115,AI116,AI117,AI118,AI119,AI120,AI121,AI122,AI123)</f>
        <v>60000</v>
      </c>
      <c r="AJ112" s="117" t="n">
        <f aca="false">CHOOSE(Settings!$C$5,AJ113,AJ114,AJ115,AJ116,AJ117,AJ118,AJ119,AJ120,AJ121,AJ122,AJ123)</f>
        <v>60000</v>
      </c>
      <c r="AK112" s="117" t="n">
        <f aca="false">CHOOSE(Settings!$C$5,AK113,AK114,AK115,AK116,AK117,AK118,AK119,AK120,AK121,AK122,AK123)</f>
        <v>60000</v>
      </c>
      <c r="AL112" s="117" t="n">
        <f aca="false">CHOOSE(Settings!$C$5,AL113,AL114,AL115,AL116,AL117,AL118,AL119,AL120,AL121,AL122,AL123)</f>
        <v>60000</v>
      </c>
      <c r="AM112" s="117" t="n">
        <f aca="false">CHOOSE(Settings!$C$5,AM113,AM114,AM115,AM116,AM117,AM118,AM119,AM120,AM121,AM122,AM123)</f>
        <v>60000</v>
      </c>
    </row>
    <row r="113" customFormat="false" ht="21" hidden="false" customHeight="true" outlineLevel="0" collapsed="false">
      <c r="A113" s="46"/>
      <c r="B113" s="46"/>
      <c r="C113" s="46" t="s">
        <v>207</v>
      </c>
      <c r="D113" s="118" t="n">
        <v>60000</v>
      </c>
      <c r="E113" s="118" t="n">
        <v>60000</v>
      </c>
      <c r="F113" s="118" t="n">
        <v>60000</v>
      </c>
      <c r="G113" s="118" t="n">
        <v>60000</v>
      </c>
      <c r="H113" s="118" t="n">
        <v>60000</v>
      </c>
      <c r="I113" s="118" t="n">
        <v>60000</v>
      </c>
      <c r="J113" s="118" t="n">
        <v>60000</v>
      </c>
      <c r="K113" s="118" t="n">
        <v>60000</v>
      </c>
      <c r="L113" s="118" t="n">
        <v>60000</v>
      </c>
      <c r="M113" s="118" t="n">
        <v>60000</v>
      </c>
      <c r="N113" s="118" t="n">
        <v>60000</v>
      </c>
      <c r="O113" s="118" t="n">
        <v>60000</v>
      </c>
      <c r="P113" s="118" t="n">
        <v>60000</v>
      </c>
      <c r="Q113" s="118" t="n">
        <v>60000</v>
      </c>
      <c r="R113" s="118" t="n">
        <v>60000</v>
      </c>
      <c r="S113" s="118" t="n">
        <v>60000</v>
      </c>
      <c r="T113" s="118" t="n">
        <v>60000</v>
      </c>
      <c r="U113" s="118" t="n">
        <v>60000</v>
      </c>
      <c r="V113" s="118" t="n">
        <v>60000</v>
      </c>
      <c r="W113" s="118" t="n">
        <v>60000</v>
      </c>
      <c r="X113" s="118" t="n">
        <v>60000</v>
      </c>
      <c r="Y113" s="118" t="n">
        <v>60000</v>
      </c>
      <c r="Z113" s="118" t="n">
        <v>60000</v>
      </c>
      <c r="AA113" s="118" t="n">
        <v>60000</v>
      </c>
      <c r="AB113" s="118" t="n">
        <v>60000</v>
      </c>
      <c r="AC113" s="118" t="n">
        <v>60000</v>
      </c>
      <c r="AD113" s="118" t="n">
        <v>60000</v>
      </c>
      <c r="AE113" s="118" t="n">
        <v>60000</v>
      </c>
      <c r="AF113" s="118" t="n">
        <v>60000</v>
      </c>
      <c r="AG113" s="118" t="n">
        <v>60000</v>
      </c>
      <c r="AH113" s="118" t="n">
        <v>60000</v>
      </c>
      <c r="AI113" s="118" t="n">
        <v>60000</v>
      </c>
      <c r="AJ113" s="118" t="n">
        <v>60000</v>
      </c>
      <c r="AK113" s="118" t="n">
        <v>60000</v>
      </c>
      <c r="AL113" s="118" t="n">
        <v>60000</v>
      </c>
      <c r="AM113" s="118" t="n">
        <v>60000</v>
      </c>
    </row>
    <row r="114" customFormat="false" ht="21" hidden="false" customHeight="true" outlineLevel="0" collapsed="false">
      <c r="A114" s="46"/>
      <c r="B114" s="46"/>
      <c r="C114" s="46" t="s">
        <v>209</v>
      </c>
      <c r="D114" s="118" t="n">
        <v>60000</v>
      </c>
      <c r="E114" s="118" t="n">
        <v>60000</v>
      </c>
      <c r="F114" s="118" t="n">
        <v>60000</v>
      </c>
      <c r="G114" s="118" t="n">
        <v>60000</v>
      </c>
      <c r="H114" s="118" t="n">
        <v>60000</v>
      </c>
      <c r="I114" s="118" t="n">
        <v>60000</v>
      </c>
      <c r="J114" s="118" t="n">
        <v>60000</v>
      </c>
      <c r="K114" s="118" t="n">
        <v>60000</v>
      </c>
      <c r="L114" s="118" t="n">
        <v>60000</v>
      </c>
      <c r="M114" s="118" t="n">
        <v>60000</v>
      </c>
      <c r="N114" s="118" t="n">
        <v>60000</v>
      </c>
      <c r="O114" s="118" t="n">
        <v>60000</v>
      </c>
      <c r="P114" s="118" t="n">
        <v>60000</v>
      </c>
      <c r="Q114" s="118" t="n">
        <v>60000</v>
      </c>
      <c r="R114" s="118" t="n">
        <v>60000</v>
      </c>
      <c r="S114" s="118" t="n">
        <v>60000</v>
      </c>
      <c r="T114" s="118" t="n">
        <v>60000</v>
      </c>
      <c r="U114" s="118" t="n">
        <v>60000</v>
      </c>
      <c r="V114" s="118" t="n">
        <v>60000</v>
      </c>
      <c r="W114" s="118" t="n">
        <v>60000</v>
      </c>
      <c r="X114" s="118" t="n">
        <v>60000</v>
      </c>
      <c r="Y114" s="118" t="n">
        <v>60000</v>
      </c>
      <c r="Z114" s="118" t="n">
        <v>60000</v>
      </c>
      <c r="AA114" s="118" t="n">
        <v>60000</v>
      </c>
      <c r="AB114" s="118" t="n">
        <v>60000</v>
      </c>
      <c r="AC114" s="118" t="n">
        <v>60000</v>
      </c>
      <c r="AD114" s="118" t="n">
        <v>60000</v>
      </c>
      <c r="AE114" s="118" t="n">
        <v>60000</v>
      </c>
      <c r="AF114" s="118" t="n">
        <v>60000</v>
      </c>
      <c r="AG114" s="118" t="n">
        <v>60000</v>
      </c>
      <c r="AH114" s="118" t="n">
        <v>60000</v>
      </c>
      <c r="AI114" s="118" t="n">
        <v>60000</v>
      </c>
      <c r="AJ114" s="118" t="n">
        <v>60000</v>
      </c>
      <c r="AK114" s="118" t="n">
        <v>60000</v>
      </c>
      <c r="AL114" s="118" t="n">
        <v>60000</v>
      </c>
      <c r="AM114" s="118" t="n">
        <v>60000</v>
      </c>
    </row>
    <row r="115" customFormat="false" ht="21" hidden="false" customHeight="true" outlineLevel="0" collapsed="false">
      <c r="A115" s="46"/>
      <c r="B115" s="46"/>
      <c r="C115" s="46" t="s">
        <v>210</v>
      </c>
      <c r="D115" s="118" t="n">
        <v>60000</v>
      </c>
      <c r="E115" s="118" t="n">
        <v>60000</v>
      </c>
      <c r="F115" s="118" t="n">
        <v>60000</v>
      </c>
      <c r="G115" s="118" t="n">
        <v>60000</v>
      </c>
      <c r="H115" s="118" t="n">
        <v>60000</v>
      </c>
      <c r="I115" s="118" t="n">
        <v>60000</v>
      </c>
      <c r="J115" s="118" t="n">
        <v>60000</v>
      </c>
      <c r="K115" s="118" t="n">
        <v>60000</v>
      </c>
      <c r="L115" s="118" t="n">
        <v>60000</v>
      </c>
      <c r="M115" s="118" t="n">
        <v>60000</v>
      </c>
      <c r="N115" s="118" t="n">
        <v>60000</v>
      </c>
      <c r="O115" s="118" t="n">
        <v>60000</v>
      </c>
      <c r="P115" s="118" t="n">
        <v>60000</v>
      </c>
      <c r="Q115" s="118" t="n">
        <v>60000</v>
      </c>
      <c r="R115" s="118" t="n">
        <v>60000</v>
      </c>
      <c r="S115" s="118" t="n">
        <v>60000</v>
      </c>
      <c r="T115" s="118" t="n">
        <v>60000</v>
      </c>
      <c r="U115" s="118" t="n">
        <v>60000</v>
      </c>
      <c r="V115" s="118" t="n">
        <v>60000</v>
      </c>
      <c r="W115" s="118" t="n">
        <v>60000</v>
      </c>
      <c r="X115" s="118" t="n">
        <v>60000</v>
      </c>
      <c r="Y115" s="118" t="n">
        <v>60000</v>
      </c>
      <c r="Z115" s="118" t="n">
        <v>60000</v>
      </c>
      <c r="AA115" s="118" t="n">
        <v>60000</v>
      </c>
      <c r="AB115" s="118" t="n">
        <v>60000</v>
      </c>
      <c r="AC115" s="118" t="n">
        <v>60000</v>
      </c>
      <c r="AD115" s="118" t="n">
        <v>60000</v>
      </c>
      <c r="AE115" s="118" t="n">
        <v>60000</v>
      </c>
      <c r="AF115" s="118" t="n">
        <v>60000</v>
      </c>
      <c r="AG115" s="118" t="n">
        <v>60000</v>
      </c>
      <c r="AH115" s="118" t="n">
        <v>60000</v>
      </c>
      <c r="AI115" s="118" t="n">
        <v>60000</v>
      </c>
      <c r="AJ115" s="118" t="n">
        <v>60000</v>
      </c>
      <c r="AK115" s="118" t="n">
        <v>60000</v>
      </c>
      <c r="AL115" s="118" t="n">
        <v>60000</v>
      </c>
      <c r="AM115" s="118" t="n">
        <v>60000</v>
      </c>
    </row>
    <row r="116" customFormat="false" ht="21" hidden="false" customHeight="true" outlineLevel="0" collapsed="false">
      <c r="A116" s="46"/>
      <c r="B116" s="46"/>
      <c r="C116" s="46" t="s">
        <v>212</v>
      </c>
      <c r="D116" s="118" t="n">
        <v>60000</v>
      </c>
      <c r="E116" s="118" t="n">
        <v>60000</v>
      </c>
      <c r="F116" s="118" t="n">
        <v>60000</v>
      </c>
      <c r="G116" s="118" t="n">
        <v>60000</v>
      </c>
      <c r="H116" s="118" t="n">
        <v>60000</v>
      </c>
      <c r="I116" s="118" t="n">
        <v>60000</v>
      </c>
      <c r="J116" s="118" t="n">
        <v>60000</v>
      </c>
      <c r="K116" s="118" t="n">
        <v>60000</v>
      </c>
      <c r="L116" s="118" t="n">
        <v>60000</v>
      </c>
      <c r="M116" s="118" t="n">
        <v>60000</v>
      </c>
      <c r="N116" s="118" t="n">
        <v>60000</v>
      </c>
      <c r="O116" s="118" t="n">
        <v>60000</v>
      </c>
      <c r="P116" s="118" t="n">
        <v>60000</v>
      </c>
      <c r="Q116" s="118" t="n">
        <v>60000</v>
      </c>
      <c r="R116" s="118" t="n">
        <v>60000</v>
      </c>
      <c r="S116" s="118" t="n">
        <v>60000</v>
      </c>
      <c r="T116" s="118" t="n">
        <v>60000</v>
      </c>
      <c r="U116" s="118" t="n">
        <v>60000</v>
      </c>
      <c r="V116" s="118" t="n">
        <v>60000</v>
      </c>
      <c r="W116" s="118" t="n">
        <v>60000</v>
      </c>
      <c r="X116" s="118" t="n">
        <v>60000</v>
      </c>
      <c r="Y116" s="118" t="n">
        <v>60000</v>
      </c>
      <c r="Z116" s="118" t="n">
        <v>60000</v>
      </c>
      <c r="AA116" s="118" t="n">
        <v>60000</v>
      </c>
      <c r="AB116" s="118" t="n">
        <v>60000</v>
      </c>
      <c r="AC116" s="118" t="n">
        <v>60000</v>
      </c>
      <c r="AD116" s="118" t="n">
        <v>60000</v>
      </c>
      <c r="AE116" s="118" t="n">
        <v>60000</v>
      </c>
      <c r="AF116" s="118" t="n">
        <v>60000</v>
      </c>
      <c r="AG116" s="118" t="n">
        <v>60000</v>
      </c>
      <c r="AH116" s="118" t="n">
        <v>60000</v>
      </c>
      <c r="AI116" s="118" t="n">
        <v>60000</v>
      </c>
      <c r="AJ116" s="118" t="n">
        <v>60000</v>
      </c>
      <c r="AK116" s="118" t="n">
        <v>60000</v>
      </c>
      <c r="AL116" s="118" t="n">
        <v>60000</v>
      </c>
      <c r="AM116" s="118" t="n">
        <v>60000</v>
      </c>
    </row>
    <row r="117" customFormat="false" ht="21" hidden="false" customHeight="true" outlineLevel="0" collapsed="false">
      <c r="A117" s="46"/>
      <c r="B117" s="46"/>
      <c r="C117" s="46" t="s">
        <v>214</v>
      </c>
      <c r="D117" s="118" t="n">
        <v>60000</v>
      </c>
      <c r="E117" s="118" t="n">
        <v>60000</v>
      </c>
      <c r="F117" s="118" t="n">
        <v>60000</v>
      </c>
      <c r="G117" s="118" t="n">
        <v>60000</v>
      </c>
      <c r="H117" s="118" t="n">
        <v>60000</v>
      </c>
      <c r="I117" s="118" t="n">
        <v>60000</v>
      </c>
      <c r="J117" s="118" t="n">
        <v>60000</v>
      </c>
      <c r="K117" s="118" t="n">
        <v>60000</v>
      </c>
      <c r="L117" s="118" t="n">
        <v>60000</v>
      </c>
      <c r="M117" s="118" t="n">
        <v>60000</v>
      </c>
      <c r="N117" s="118" t="n">
        <v>60000</v>
      </c>
      <c r="O117" s="118" t="n">
        <v>60000</v>
      </c>
      <c r="P117" s="118" t="n">
        <v>60000</v>
      </c>
      <c r="Q117" s="118" t="n">
        <v>60000</v>
      </c>
      <c r="R117" s="118" t="n">
        <v>60000</v>
      </c>
      <c r="S117" s="118" t="n">
        <v>60000</v>
      </c>
      <c r="T117" s="118" t="n">
        <v>60000</v>
      </c>
      <c r="U117" s="118" t="n">
        <v>60000</v>
      </c>
      <c r="V117" s="118" t="n">
        <v>60000</v>
      </c>
      <c r="W117" s="118" t="n">
        <v>60000</v>
      </c>
      <c r="X117" s="118" t="n">
        <v>60000</v>
      </c>
      <c r="Y117" s="118" t="n">
        <v>60000</v>
      </c>
      <c r="Z117" s="118" t="n">
        <v>60000</v>
      </c>
      <c r="AA117" s="118" t="n">
        <v>60000</v>
      </c>
      <c r="AB117" s="118" t="n">
        <v>60000</v>
      </c>
      <c r="AC117" s="118" t="n">
        <v>60000</v>
      </c>
      <c r="AD117" s="118" t="n">
        <v>60000</v>
      </c>
      <c r="AE117" s="118" t="n">
        <v>60000</v>
      </c>
      <c r="AF117" s="118" t="n">
        <v>60000</v>
      </c>
      <c r="AG117" s="118" t="n">
        <v>60000</v>
      </c>
      <c r="AH117" s="118" t="n">
        <v>60000</v>
      </c>
      <c r="AI117" s="118" t="n">
        <v>60000</v>
      </c>
      <c r="AJ117" s="118" t="n">
        <v>60000</v>
      </c>
      <c r="AK117" s="118" t="n">
        <v>60000</v>
      </c>
      <c r="AL117" s="118" t="n">
        <v>60000</v>
      </c>
      <c r="AM117" s="118" t="n">
        <v>60000</v>
      </c>
    </row>
    <row r="118" customFormat="false" ht="21" hidden="false" customHeight="true" outlineLevel="0" collapsed="false">
      <c r="A118" s="46"/>
      <c r="B118" s="46"/>
      <c r="C118" s="46" t="s">
        <v>216</v>
      </c>
      <c r="D118" s="118" t="n">
        <v>60000</v>
      </c>
      <c r="E118" s="118" t="n">
        <v>60000</v>
      </c>
      <c r="F118" s="118" t="n">
        <v>60000</v>
      </c>
      <c r="G118" s="118" t="n">
        <v>60000</v>
      </c>
      <c r="H118" s="118" t="n">
        <v>60000</v>
      </c>
      <c r="I118" s="118" t="n">
        <v>60000</v>
      </c>
      <c r="J118" s="118" t="n">
        <v>60000</v>
      </c>
      <c r="K118" s="118" t="n">
        <v>60000</v>
      </c>
      <c r="L118" s="118" t="n">
        <v>60000</v>
      </c>
      <c r="M118" s="118" t="n">
        <v>60000</v>
      </c>
      <c r="N118" s="118" t="n">
        <v>60000</v>
      </c>
      <c r="O118" s="118" t="n">
        <v>60000</v>
      </c>
      <c r="P118" s="118" t="n">
        <v>60000</v>
      </c>
      <c r="Q118" s="118" t="n">
        <v>60000</v>
      </c>
      <c r="R118" s="118" t="n">
        <v>60000</v>
      </c>
      <c r="S118" s="118" t="n">
        <v>60000</v>
      </c>
      <c r="T118" s="118" t="n">
        <v>60000</v>
      </c>
      <c r="U118" s="118" t="n">
        <v>60000</v>
      </c>
      <c r="V118" s="118" t="n">
        <v>60000</v>
      </c>
      <c r="W118" s="118" t="n">
        <v>60000</v>
      </c>
      <c r="X118" s="118" t="n">
        <v>60000</v>
      </c>
      <c r="Y118" s="118" t="n">
        <v>60000</v>
      </c>
      <c r="Z118" s="118" t="n">
        <v>60000</v>
      </c>
      <c r="AA118" s="118" t="n">
        <v>60000</v>
      </c>
      <c r="AB118" s="118" t="n">
        <v>60000</v>
      </c>
      <c r="AC118" s="118" t="n">
        <v>60000</v>
      </c>
      <c r="AD118" s="118" t="n">
        <v>60000</v>
      </c>
      <c r="AE118" s="118" t="n">
        <v>60000</v>
      </c>
      <c r="AF118" s="118" t="n">
        <v>60000</v>
      </c>
      <c r="AG118" s="118" t="n">
        <v>60000</v>
      </c>
      <c r="AH118" s="118" t="n">
        <v>60000</v>
      </c>
      <c r="AI118" s="118" t="n">
        <v>60000</v>
      </c>
      <c r="AJ118" s="118" t="n">
        <v>60000</v>
      </c>
      <c r="AK118" s="118" t="n">
        <v>60000</v>
      </c>
      <c r="AL118" s="118" t="n">
        <v>60000</v>
      </c>
      <c r="AM118" s="118" t="n">
        <v>60000</v>
      </c>
    </row>
    <row r="119" customFormat="false" ht="21" hidden="false" customHeight="true" outlineLevel="0" collapsed="false">
      <c r="A119" s="46"/>
      <c r="B119" s="46"/>
      <c r="C119" s="46" t="s">
        <v>218</v>
      </c>
      <c r="D119" s="118" t="n">
        <v>60000</v>
      </c>
      <c r="E119" s="118" t="n">
        <v>60000</v>
      </c>
      <c r="F119" s="118" t="n">
        <v>60000</v>
      </c>
      <c r="G119" s="118" t="n">
        <v>60000</v>
      </c>
      <c r="H119" s="118" t="n">
        <v>60000</v>
      </c>
      <c r="I119" s="118" t="n">
        <v>60000</v>
      </c>
      <c r="J119" s="118" t="n">
        <v>60000</v>
      </c>
      <c r="K119" s="118" t="n">
        <v>60000</v>
      </c>
      <c r="L119" s="118" t="n">
        <v>60000</v>
      </c>
      <c r="M119" s="118" t="n">
        <v>60000</v>
      </c>
      <c r="N119" s="118" t="n">
        <v>60000</v>
      </c>
      <c r="O119" s="118" t="n">
        <v>60000</v>
      </c>
      <c r="P119" s="118" t="n">
        <v>60000</v>
      </c>
      <c r="Q119" s="118" t="n">
        <v>60000</v>
      </c>
      <c r="R119" s="118" t="n">
        <v>60000</v>
      </c>
      <c r="S119" s="118" t="n">
        <v>60000</v>
      </c>
      <c r="T119" s="118" t="n">
        <v>60000</v>
      </c>
      <c r="U119" s="118" t="n">
        <v>60000</v>
      </c>
      <c r="V119" s="118" t="n">
        <v>60000</v>
      </c>
      <c r="W119" s="118" t="n">
        <v>60000</v>
      </c>
      <c r="X119" s="118" t="n">
        <v>60000</v>
      </c>
      <c r="Y119" s="118" t="n">
        <v>60000</v>
      </c>
      <c r="Z119" s="118" t="n">
        <v>60000</v>
      </c>
      <c r="AA119" s="118" t="n">
        <v>60000</v>
      </c>
      <c r="AB119" s="118" t="n">
        <v>60000</v>
      </c>
      <c r="AC119" s="118" t="n">
        <v>60000</v>
      </c>
      <c r="AD119" s="118" t="n">
        <v>60000</v>
      </c>
      <c r="AE119" s="118" t="n">
        <v>60000</v>
      </c>
      <c r="AF119" s="118" t="n">
        <v>60000</v>
      </c>
      <c r="AG119" s="118" t="n">
        <v>60000</v>
      </c>
      <c r="AH119" s="118" t="n">
        <v>60000</v>
      </c>
      <c r="AI119" s="118" t="n">
        <v>60000</v>
      </c>
      <c r="AJ119" s="118" t="n">
        <v>60000</v>
      </c>
      <c r="AK119" s="118" t="n">
        <v>60000</v>
      </c>
      <c r="AL119" s="118" t="n">
        <v>60000</v>
      </c>
      <c r="AM119" s="118" t="n">
        <v>60000</v>
      </c>
    </row>
    <row r="120" customFormat="false" ht="21" hidden="false" customHeight="true" outlineLevel="0" collapsed="false">
      <c r="A120" s="46"/>
      <c r="B120" s="46"/>
      <c r="C120" s="46" t="s">
        <v>220</v>
      </c>
      <c r="D120" s="118" t="n">
        <v>60000</v>
      </c>
      <c r="E120" s="118" t="n">
        <v>60000</v>
      </c>
      <c r="F120" s="118" t="n">
        <v>60000</v>
      </c>
      <c r="G120" s="118" t="n">
        <v>60000</v>
      </c>
      <c r="H120" s="118" t="n">
        <v>60000</v>
      </c>
      <c r="I120" s="118" t="n">
        <v>60000</v>
      </c>
      <c r="J120" s="118" t="n">
        <v>60000</v>
      </c>
      <c r="K120" s="118" t="n">
        <v>60000</v>
      </c>
      <c r="L120" s="118" t="n">
        <v>60000</v>
      </c>
      <c r="M120" s="118" t="n">
        <v>60000</v>
      </c>
      <c r="N120" s="118" t="n">
        <v>60000</v>
      </c>
      <c r="O120" s="118" t="n">
        <v>60000</v>
      </c>
      <c r="P120" s="118" t="n">
        <v>60000</v>
      </c>
      <c r="Q120" s="118" t="n">
        <v>60000</v>
      </c>
      <c r="R120" s="118" t="n">
        <v>60000</v>
      </c>
      <c r="S120" s="118" t="n">
        <v>60000</v>
      </c>
      <c r="T120" s="118" t="n">
        <v>60000</v>
      </c>
      <c r="U120" s="118" t="n">
        <v>60000</v>
      </c>
      <c r="V120" s="118" t="n">
        <v>60000</v>
      </c>
      <c r="W120" s="118" t="n">
        <v>60000</v>
      </c>
      <c r="X120" s="118" t="n">
        <v>60000</v>
      </c>
      <c r="Y120" s="118" t="n">
        <v>60000</v>
      </c>
      <c r="Z120" s="118" t="n">
        <v>60000</v>
      </c>
      <c r="AA120" s="118" t="n">
        <v>60000</v>
      </c>
      <c r="AB120" s="118" t="n">
        <v>60000</v>
      </c>
      <c r="AC120" s="118" t="n">
        <v>60000</v>
      </c>
      <c r="AD120" s="118" t="n">
        <v>60000</v>
      </c>
      <c r="AE120" s="118" t="n">
        <v>60000</v>
      </c>
      <c r="AF120" s="118" t="n">
        <v>60000</v>
      </c>
      <c r="AG120" s="118" t="n">
        <v>60000</v>
      </c>
      <c r="AH120" s="118" t="n">
        <v>60000</v>
      </c>
      <c r="AI120" s="118" t="n">
        <v>60000</v>
      </c>
      <c r="AJ120" s="118" t="n">
        <v>60000</v>
      </c>
      <c r="AK120" s="118" t="n">
        <v>60000</v>
      </c>
      <c r="AL120" s="118" t="n">
        <v>60000</v>
      </c>
      <c r="AM120" s="118" t="n">
        <v>60000</v>
      </c>
    </row>
    <row r="121" customFormat="false" ht="21" hidden="false" customHeight="true" outlineLevel="0" collapsed="false">
      <c r="A121" s="46"/>
      <c r="B121" s="46"/>
      <c r="C121" s="46" t="s">
        <v>221</v>
      </c>
      <c r="D121" s="118" t="n">
        <v>60000</v>
      </c>
      <c r="E121" s="118" t="n">
        <v>60000</v>
      </c>
      <c r="F121" s="118" t="n">
        <v>60000</v>
      </c>
      <c r="G121" s="118" t="n">
        <v>60000</v>
      </c>
      <c r="H121" s="118" t="n">
        <v>60000</v>
      </c>
      <c r="I121" s="118" t="n">
        <v>60000</v>
      </c>
      <c r="J121" s="118" t="n">
        <v>60000</v>
      </c>
      <c r="K121" s="118" t="n">
        <v>60000</v>
      </c>
      <c r="L121" s="118" t="n">
        <v>60000</v>
      </c>
      <c r="M121" s="118" t="n">
        <v>60000</v>
      </c>
      <c r="N121" s="118" t="n">
        <v>60000</v>
      </c>
      <c r="O121" s="118" t="n">
        <v>60000</v>
      </c>
      <c r="P121" s="118" t="n">
        <v>60000</v>
      </c>
      <c r="Q121" s="118" t="n">
        <v>60000</v>
      </c>
      <c r="R121" s="118" t="n">
        <v>60000</v>
      </c>
      <c r="S121" s="118" t="n">
        <v>60000</v>
      </c>
      <c r="T121" s="118" t="n">
        <v>60000</v>
      </c>
      <c r="U121" s="118" t="n">
        <v>60000</v>
      </c>
      <c r="V121" s="118" t="n">
        <v>60000</v>
      </c>
      <c r="W121" s="118" t="n">
        <v>60000</v>
      </c>
      <c r="X121" s="118" t="n">
        <v>60000</v>
      </c>
      <c r="Y121" s="118" t="n">
        <v>60000</v>
      </c>
      <c r="Z121" s="118" t="n">
        <v>60000</v>
      </c>
      <c r="AA121" s="118" t="n">
        <v>60000</v>
      </c>
      <c r="AB121" s="118" t="n">
        <v>60000</v>
      </c>
      <c r="AC121" s="118" t="n">
        <v>60000</v>
      </c>
      <c r="AD121" s="118" t="n">
        <v>60000</v>
      </c>
      <c r="AE121" s="118" t="n">
        <v>60000</v>
      </c>
      <c r="AF121" s="118" t="n">
        <v>60000</v>
      </c>
      <c r="AG121" s="118" t="n">
        <v>60000</v>
      </c>
      <c r="AH121" s="118" t="n">
        <v>60000</v>
      </c>
      <c r="AI121" s="118" t="n">
        <v>60000</v>
      </c>
      <c r="AJ121" s="118" t="n">
        <v>60000</v>
      </c>
      <c r="AK121" s="118" t="n">
        <v>60000</v>
      </c>
      <c r="AL121" s="118" t="n">
        <v>60000</v>
      </c>
      <c r="AM121" s="118" t="n">
        <v>60000</v>
      </c>
    </row>
    <row r="122" customFormat="false" ht="21" hidden="false" customHeight="true" outlineLevel="0" collapsed="false">
      <c r="A122" s="46"/>
      <c r="B122" s="46"/>
      <c r="C122" s="46" t="s">
        <v>222</v>
      </c>
      <c r="D122" s="118" t="n">
        <v>60000</v>
      </c>
      <c r="E122" s="118" t="n">
        <v>60000</v>
      </c>
      <c r="F122" s="118" t="n">
        <v>60000</v>
      </c>
      <c r="G122" s="118" t="n">
        <v>60000</v>
      </c>
      <c r="H122" s="118" t="n">
        <v>60000</v>
      </c>
      <c r="I122" s="118" t="n">
        <v>60000</v>
      </c>
      <c r="J122" s="118" t="n">
        <v>60000</v>
      </c>
      <c r="K122" s="118" t="n">
        <v>60000</v>
      </c>
      <c r="L122" s="118" t="n">
        <v>60000</v>
      </c>
      <c r="M122" s="118" t="n">
        <v>60000</v>
      </c>
      <c r="N122" s="118" t="n">
        <v>60000</v>
      </c>
      <c r="O122" s="118" t="n">
        <v>60000</v>
      </c>
      <c r="P122" s="118" t="n">
        <v>60000</v>
      </c>
      <c r="Q122" s="118" t="n">
        <v>60000</v>
      </c>
      <c r="R122" s="118" t="n">
        <v>60000</v>
      </c>
      <c r="S122" s="118" t="n">
        <v>60000</v>
      </c>
      <c r="T122" s="118" t="n">
        <v>60000</v>
      </c>
      <c r="U122" s="118" t="n">
        <v>60000</v>
      </c>
      <c r="V122" s="118" t="n">
        <v>60000</v>
      </c>
      <c r="W122" s="118" t="n">
        <v>60000</v>
      </c>
      <c r="X122" s="118" t="n">
        <v>60000</v>
      </c>
      <c r="Y122" s="118" t="n">
        <v>60000</v>
      </c>
      <c r="Z122" s="118" t="n">
        <v>60000</v>
      </c>
      <c r="AA122" s="118" t="n">
        <v>60000</v>
      </c>
      <c r="AB122" s="118" t="n">
        <v>60000</v>
      </c>
      <c r="AC122" s="118" t="n">
        <v>60000</v>
      </c>
      <c r="AD122" s="118" t="n">
        <v>60000</v>
      </c>
      <c r="AE122" s="118" t="n">
        <v>60000</v>
      </c>
      <c r="AF122" s="118" t="n">
        <v>60000</v>
      </c>
      <c r="AG122" s="118" t="n">
        <v>60000</v>
      </c>
      <c r="AH122" s="118" t="n">
        <v>60000</v>
      </c>
      <c r="AI122" s="118" t="n">
        <v>60000</v>
      </c>
      <c r="AJ122" s="118" t="n">
        <v>60000</v>
      </c>
      <c r="AK122" s="118" t="n">
        <v>60000</v>
      </c>
      <c r="AL122" s="118" t="n">
        <v>60000</v>
      </c>
      <c r="AM122" s="118" t="n">
        <v>60000</v>
      </c>
    </row>
    <row r="123" customFormat="false" ht="21" hidden="false" customHeight="true" outlineLevel="0" collapsed="false">
      <c r="A123" s="46"/>
      <c r="B123" s="46"/>
      <c r="C123" s="46" t="s">
        <v>223</v>
      </c>
      <c r="D123" s="118" t="n">
        <v>60000</v>
      </c>
      <c r="E123" s="118" t="n">
        <v>60000</v>
      </c>
      <c r="F123" s="118" t="n">
        <v>60000</v>
      </c>
      <c r="G123" s="118" t="n">
        <v>60000</v>
      </c>
      <c r="H123" s="118" t="n">
        <v>60000</v>
      </c>
      <c r="I123" s="118" t="n">
        <v>60000</v>
      </c>
      <c r="J123" s="118" t="n">
        <v>60000</v>
      </c>
      <c r="K123" s="118" t="n">
        <v>60000</v>
      </c>
      <c r="L123" s="118" t="n">
        <v>60000</v>
      </c>
      <c r="M123" s="118" t="n">
        <v>60000</v>
      </c>
      <c r="N123" s="118" t="n">
        <v>60000</v>
      </c>
      <c r="O123" s="118" t="n">
        <v>60000</v>
      </c>
      <c r="P123" s="118" t="n">
        <v>60000</v>
      </c>
      <c r="Q123" s="118" t="n">
        <v>60000</v>
      </c>
      <c r="R123" s="118" t="n">
        <v>60000</v>
      </c>
      <c r="S123" s="118" t="n">
        <v>60000</v>
      </c>
      <c r="T123" s="118" t="n">
        <v>60000</v>
      </c>
      <c r="U123" s="118" t="n">
        <v>60000</v>
      </c>
      <c r="V123" s="118" t="n">
        <v>60000</v>
      </c>
      <c r="W123" s="118" t="n">
        <v>60000</v>
      </c>
      <c r="X123" s="118" t="n">
        <v>60000</v>
      </c>
      <c r="Y123" s="118" t="n">
        <v>60000</v>
      </c>
      <c r="Z123" s="118" t="n">
        <v>60000</v>
      </c>
      <c r="AA123" s="118" t="n">
        <v>60000</v>
      </c>
      <c r="AB123" s="118" t="n">
        <v>60000</v>
      </c>
      <c r="AC123" s="118" t="n">
        <v>60000</v>
      </c>
      <c r="AD123" s="118" t="n">
        <v>60000</v>
      </c>
      <c r="AE123" s="118" t="n">
        <v>60000</v>
      </c>
      <c r="AF123" s="118" t="n">
        <v>60000</v>
      </c>
      <c r="AG123" s="118" t="n">
        <v>60000</v>
      </c>
      <c r="AH123" s="118" t="n">
        <v>60000</v>
      </c>
      <c r="AI123" s="118" t="n">
        <v>60000</v>
      </c>
      <c r="AJ123" s="118" t="n">
        <v>60000</v>
      </c>
      <c r="AK123" s="118" t="n">
        <v>60000</v>
      </c>
      <c r="AL123" s="118" t="n">
        <v>60000</v>
      </c>
      <c r="AM123" s="118" t="n">
        <v>60000</v>
      </c>
    </row>
    <row r="124" customFormat="false" ht="21" hidden="false" customHeight="true" outlineLevel="0" collapsed="false">
      <c r="A124" s="46"/>
      <c r="B124" s="46"/>
      <c r="C124" s="46"/>
      <c r="D124" s="112"/>
      <c r="E124" s="112"/>
      <c r="F124" s="112"/>
      <c r="G124" s="112"/>
      <c r="H124" s="112"/>
      <c r="I124" s="112"/>
      <c r="J124" s="112"/>
      <c r="K124" s="112"/>
      <c r="L124" s="112"/>
      <c r="M124" s="112"/>
      <c r="N124" s="112"/>
      <c r="O124" s="112"/>
      <c r="P124" s="112"/>
      <c r="Q124" s="112"/>
      <c r="R124" s="112"/>
      <c r="S124" s="112"/>
      <c r="T124" s="112"/>
      <c r="U124" s="112"/>
      <c r="V124" s="112"/>
      <c r="W124" s="112"/>
      <c r="X124" s="112"/>
      <c r="Y124" s="112"/>
      <c r="Z124" s="112"/>
      <c r="AA124" s="112"/>
      <c r="AB124" s="112"/>
      <c r="AC124" s="112"/>
      <c r="AD124" s="112"/>
      <c r="AE124" s="112"/>
      <c r="AF124" s="112"/>
      <c r="AG124" s="112"/>
      <c r="AH124" s="112"/>
      <c r="AI124" s="112"/>
      <c r="AJ124" s="112"/>
      <c r="AK124" s="112"/>
      <c r="AL124" s="112"/>
      <c r="AM124" s="112"/>
    </row>
    <row r="125" customFormat="false" ht="21" hidden="false" customHeight="true" outlineLevel="0" collapsed="false">
      <c r="A125" s="46"/>
      <c r="B125" s="46"/>
      <c r="C125" s="89" t="s">
        <v>342</v>
      </c>
      <c r="D125" s="117" t="n">
        <f aca="false">CHOOSE(Settings!$C$5,D126,D127,D128,D129,D130,D131,D132,D133,D134,D135,D136)</f>
        <v>25000</v>
      </c>
      <c r="E125" s="117" t="n">
        <f aca="false">CHOOSE(Settings!$C$5,E126,E127,E128,E129,E130,E131,E132,E133,E134,E135,E136)</f>
        <v>25000</v>
      </c>
      <c r="F125" s="117" t="n">
        <f aca="false">CHOOSE(Settings!$C$5,F126,F127,F128,F129,F130,F131,F132,F133,F134,F135,F136)</f>
        <v>25000</v>
      </c>
      <c r="G125" s="117" t="n">
        <f aca="false">CHOOSE(Settings!$C$5,G126,G127,G128,G129,G130,G131,G132,G133,G134,G135,G136)</f>
        <v>25000</v>
      </c>
      <c r="H125" s="117" t="n">
        <f aca="false">CHOOSE(Settings!$C$5,H126,H127,H128,H129,H130,H131,H132,H133,H134,H135,H136)</f>
        <v>25000</v>
      </c>
      <c r="I125" s="117" t="n">
        <f aca="false">CHOOSE(Settings!$C$5,I126,I127,I128,I129,I130,I131,I132,I133,I134,I135,I136)</f>
        <v>25000</v>
      </c>
      <c r="J125" s="117" t="n">
        <f aca="false">CHOOSE(Settings!$C$5,J126,J127,J128,J129,J130,J131,J132,J133,J134,J135,J136)</f>
        <v>25000</v>
      </c>
      <c r="K125" s="117" t="n">
        <f aca="false">CHOOSE(Settings!$C$5,K126,K127,K128,K129,K130,K131,K132,K133,K134,K135,K136)</f>
        <v>25000</v>
      </c>
      <c r="L125" s="117" t="n">
        <f aca="false">CHOOSE(Settings!$C$5,L126,L127,L128,L129,L130,L131,L132,L133,L134,L135,L136)</f>
        <v>25000</v>
      </c>
      <c r="M125" s="117" t="n">
        <f aca="false">CHOOSE(Settings!$C$5,M126,M127,M128,M129,M130,M131,M132,M133,M134,M135,M136)</f>
        <v>25000</v>
      </c>
      <c r="N125" s="117" t="n">
        <f aca="false">CHOOSE(Settings!$C$5,N126,N127,N128,N129,N130,N131,N132,N133,N134,N135,N136)</f>
        <v>25000</v>
      </c>
      <c r="O125" s="117" t="n">
        <f aca="false">CHOOSE(Settings!$C$5,O126,O127,O128,O129,O130,O131,O132,O133,O134,O135,O136)</f>
        <v>25000</v>
      </c>
      <c r="P125" s="117" t="n">
        <f aca="false">CHOOSE(Settings!$C$5,P126,P127,P128,P129,P130,P131,P132,P133,P134,P135,P136)</f>
        <v>25000</v>
      </c>
      <c r="Q125" s="117" t="n">
        <f aca="false">CHOOSE(Settings!$C$5,Q126,Q127,Q128,Q129,Q130,Q131,Q132,Q133,Q134,Q135,Q136)</f>
        <v>25000</v>
      </c>
      <c r="R125" s="117" t="n">
        <f aca="false">CHOOSE(Settings!$C$5,R126,R127,R128,R129,R130,R131,R132,R133,R134,R135,R136)</f>
        <v>25000</v>
      </c>
      <c r="S125" s="117" t="n">
        <f aca="false">CHOOSE(Settings!$C$5,S126,S127,S128,S129,S130,S131,S132,S133,S134,S135,S136)</f>
        <v>25000</v>
      </c>
      <c r="T125" s="117" t="n">
        <f aca="false">CHOOSE(Settings!$C$5,T126,T127,T128,T129,T130,T131,T132,T133,T134,T135,T136)</f>
        <v>25000</v>
      </c>
      <c r="U125" s="117" t="n">
        <f aca="false">CHOOSE(Settings!$C$5,U126,U127,U128,U129,U130,U131,U132,U133,U134,U135,U136)</f>
        <v>25000</v>
      </c>
      <c r="V125" s="117" t="n">
        <f aca="false">CHOOSE(Settings!$C$5,V126,V127,V128,V129,V130,V131,V132,V133,V134,V135,V136)</f>
        <v>25000</v>
      </c>
      <c r="W125" s="117" t="n">
        <f aca="false">CHOOSE(Settings!$C$5,W126,W127,W128,W129,W130,W131,W132,W133,W134,W135,W136)</f>
        <v>25000</v>
      </c>
      <c r="X125" s="117" t="n">
        <f aca="false">CHOOSE(Settings!$C$5,X126,X127,X128,X129,X130,X131,X132,X133,X134,X135,X136)</f>
        <v>25000</v>
      </c>
      <c r="Y125" s="117" t="n">
        <f aca="false">CHOOSE(Settings!$C$5,Y126,Y127,Y128,Y129,Y130,Y131,Y132,Y133,Y134,Y135,Y136)</f>
        <v>25000</v>
      </c>
      <c r="Z125" s="117" t="n">
        <f aca="false">CHOOSE(Settings!$C$5,Z126,Z127,Z128,Z129,Z130,Z131,Z132,Z133,Z134,Z135,Z136)</f>
        <v>25000</v>
      </c>
      <c r="AA125" s="117" t="n">
        <f aca="false">CHOOSE(Settings!$C$5,AA126,AA127,AA128,AA129,AA130,AA131,AA132,AA133,AA134,AA135,AA136)</f>
        <v>25000</v>
      </c>
      <c r="AB125" s="117" t="n">
        <f aca="false">CHOOSE(Settings!$C$5,AB126,AB127,AB128,AB129,AB130,AB131,AB132,AB133,AB134,AB135,AB136)</f>
        <v>25000</v>
      </c>
      <c r="AC125" s="117" t="n">
        <f aca="false">CHOOSE(Settings!$C$5,AC126,AC127,AC128,AC129,AC130,AC131,AC132,AC133,AC134,AC135,AC136)</f>
        <v>25000</v>
      </c>
      <c r="AD125" s="117" t="n">
        <f aca="false">CHOOSE(Settings!$C$5,AD126,AD127,AD128,AD129,AD130,AD131,AD132,AD133,AD134,AD135,AD136)</f>
        <v>25000</v>
      </c>
      <c r="AE125" s="117" t="n">
        <f aca="false">CHOOSE(Settings!$C$5,AE126,AE127,AE128,AE129,AE130,AE131,AE132,AE133,AE134,AE135,AE136)</f>
        <v>25000</v>
      </c>
      <c r="AF125" s="117" t="n">
        <f aca="false">CHOOSE(Settings!$C$5,AF126,AF127,AF128,AF129,AF130,AF131,AF132,AF133,AF134,AF135,AF136)</f>
        <v>25000</v>
      </c>
      <c r="AG125" s="117" t="n">
        <f aca="false">CHOOSE(Settings!$C$5,AG126,AG127,AG128,AG129,AG130,AG131,AG132,AG133,AG134,AG135,AG136)</f>
        <v>25000</v>
      </c>
      <c r="AH125" s="117" t="n">
        <f aca="false">CHOOSE(Settings!$C$5,AH126,AH127,AH128,AH129,AH130,AH131,AH132,AH133,AH134,AH135,AH136)</f>
        <v>25000</v>
      </c>
      <c r="AI125" s="117" t="n">
        <f aca="false">CHOOSE(Settings!$C$5,AI126,AI127,AI128,AI129,AI130,AI131,AI132,AI133,AI134,AI135,AI136)</f>
        <v>25000</v>
      </c>
      <c r="AJ125" s="117" t="n">
        <f aca="false">CHOOSE(Settings!$C$5,AJ126,AJ127,AJ128,AJ129,AJ130,AJ131,AJ132,AJ133,AJ134,AJ135,AJ136)</f>
        <v>25000</v>
      </c>
      <c r="AK125" s="117" t="n">
        <f aca="false">CHOOSE(Settings!$C$5,AK126,AK127,AK128,AK129,AK130,AK131,AK132,AK133,AK134,AK135,AK136)</f>
        <v>25000</v>
      </c>
      <c r="AL125" s="117" t="n">
        <f aca="false">CHOOSE(Settings!$C$5,AL126,AL127,AL128,AL129,AL130,AL131,AL132,AL133,AL134,AL135,AL136)</f>
        <v>25000</v>
      </c>
      <c r="AM125" s="117" t="n">
        <f aca="false">CHOOSE(Settings!$C$5,AM126,AM127,AM128,AM129,AM130,AM131,AM132,AM133,AM134,AM135,AM136)</f>
        <v>25000</v>
      </c>
    </row>
    <row r="126" customFormat="false" ht="21" hidden="false" customHeight="true" outlineLevel="0" collapsed="false">
      <c r="A126" s="46"/>
      <c r="B126" s="46"/>
      <c r="C126" s="46" t="s">
        <v>207</v>
      </c>
      <c r="D126" s="118" t="n">
        <v>25000</v>
      </c>
      <c r="E126" s="118" t="n">
        <v>25000</v>
      </c>
      <c r="F126" s="118" t="n">
        <v>25000</v>
      </c>
      <c r="G126" s="118" t="n">
        <v>25000</v>
      </c>
      <c r="H126" s="118" t="n">
        <v>25000</v>
      </c>
      <c r="I126" s="118" t="n">
        <v>25000</v>
      </c>
      <c r="J126" s="118" t="n">
        <v>25000</v>
      </c>
      <c r="K126" s="118" t="n">
        <v>25000</v>
      </c>
      <c r="L126" s="118" t="n">
        <v>25000</v>
      </c>
      <c r="M126" s="118" t="n">
        <v>25000</v>
      </c>
      <c r="N126" s="118" t="n">
        <v>25000</v>
      </c>
      <c r="O126" s="118" t="n">
        <v>25000</v>
      </c>
      <c r="P126" s="118" t="n">
        <v>25000</v>
      </c>
      <c r="Q126" s="118" t="n">
        <v>25000</v>
      </c>
      <c r="R126" s="118" t="n">
        <v>25000</v>
      </c>
      <c r="S126" s="118" t="n">
        <v>25000</v>
      </c>
      <c r="T126" s="118" t="n">
        <v>25000</v>
      </c>
      <c r="U126" s="118" t="n">
        <v>25000</v>
      </c>
      <c r="V126" s="118" t="n">
        <v>25000</v>
      </c>
      <c r="W126" s="118" t="n">
        <v>25000</v>
      </c>
      <c r="X126" s="118" t="n">
        <v>25000</v>
      </c>
      <c r="Y126" s="118" t="n">
        <v>25000</v>
      </c>
      <c r="Z126" s="118" t="n">
        <v>25000</v>
      </c>
      <c r="AA126" s="118" t="n">
        <v>25000</v>
      </c>
      <c r="AB126" s="118" t="n">
        <v>25000</v>
      </c>
      <c r="AC126" s="118" t="n">
        <v>25000</v>
      </c>
      <c r="AD126" s="118" t="n">
        <v>25000</v>
      </c>
      <c r="AE126" s="118" t="n">
        <v>25000</v>
      </c>
      <c r="AF126" s="118" t="n">
        <v>25000</v>
      </c>
      <c r="AG126" s="118" t="n">
        <v>25000</v>
      </c>
      <c r="AH126" s="118" t="n">
        <v>25000</v>
      </c>
      <c r="AI126" s="118" t="n">
        <v>25000</v>
      </c>
      <c r="AJ126" s="118" t="n">
        <v>25000</v>
      </c>
      <c r="AK126" s="118" t="n">
        <v>25000</v>
      </c>
      <c r="AL126" s="118" t="n">
        <v>25000</v>
      </c>
      <c r="AM126" s="118" t="n">
        <v>25000</v>
      </c>
    </row>
    <row r="127" customFormat="false" ht="21" hidden="false" customHeight="true" outlineLevel="0" collapsed="false">
      <c r="A127" s="46"/>
      <c r="B127" s="46"/>
      <c r="C127" s="46" t="s">
        <v>209</v>
      </c>
      <c r="D127" s="118" t="n">
        <v>25000</v>
      </c>
      <c r="E127" s="118" t="n">
        <v>25000</v>
      </c>
      <c r="F127" s="118" t="n">
        <v>25000</v>
      </c>
      <c r="G127" s="118" t="n">
        <v>25000</v>
      </c>
      <c r="H127" s="118" t="n">
        <v>25000</v>
      </c>
      <c r="I127" s="118" t="n">
        <v>25000</v>
      </c>
      <c r="J127" s="118" t="n">
        <v>25000</v>
      </c>
      <c r="K127" s="118" t="n">
        <v>25000</v>
      </c>
      <c r="L127" s="118" t="n">
        <v>25000</v>
      </c>
      <c r="M127" s="118" t="n">
        <v>25000</v>
      </c>
      <c r="N127" s="118" t="n">
        <v>25000</v>
      </c>
      <c r="O127" s="118" t="n">
        <v>25000</v>
      </c>
      <c r="P127" s="118" t="n">
        <v>25000</v>
      </c>
      <c r="Q127" s="118" t="n">
        <v>25000</v>
      </c>
      <c r="R127" s="118" t="n">
        <v>25000</v>
      </c>
      <c r="S127" s="118" t="n">
        <v>25000</v>
      </c>
      <c r="T127" s="118" t="n">
        <v>25000</v>
      </c>
      <c r="U127" s="118" t="n">
        <v>25000</v>
      </c>
      <c r="V127" s="118" t="n">
        <v>25000</v>
      </c>
      <c r="W127" s="118" t="n">
        <v>25000</v>
      </c>
      <c r="X127" s="118" t="n">
        <v>25000</v>
      </c>
      <c r="Y127" s="118" t="n">
        <v>25000</v>
      </c>
      <c r="Z127" s="118" t="n">
        <v>25000</v>
      </c>
      <c r="AA127" s="118" t="n">
        <v>25000</v>
      </c>
      <c r="AB127" s="118" t="n">
        <v>25000</v>
      </c>
      <c r="AC127" s="118" t="n">
        <v>25000</v>
      </c>
      <c r="AD127" s="118" t="n">
        <v>25000</v>
      </c>
      <c r="AE127" s="118" t="n">
        <v>25000</v>
      </c>
      <c r="AF127" s="118" t="n">
        <v>25000</v>
      </c>
      <c r="AG127" s="118" t="n">
        <v>25000</v>
      </c>
      <c r="AH127" s="118" t="n">
        <v>25000</v>
      </c>
      <c r="AI127" s="118" t="n">
        <v>25000</v>
      </c>
      <c r="AJ127" s="118" t="n">
        <v>25000</v>
      </c>
      <c r="AK127" s="118" t="n">
        <v>25000</v>
      </c>
      <c r="AL127" s="118" t="n">
        <v>25000</v>
      </c>
      <c r="AM127" s="118" t="n">
        <v>25000</v>
      </c>
    </row>
    <row r="128" customFormat="false" ht="21" hidden="false" customHeight="true" outlineLevel="0" collapsed="false">
      <c r="A128" s="46"/>
      <c r="B128" s="46"/>
      <c r="C128" s="46" t="s">
        <v>210</v>
      </c>
      <c r="D128" s="118" t="n">
        <v>25000</v>
      </c>
      <c r="E128" s="118" t="n">
        <v>25000</v>
      </c>
      <c r="F128" s="118" t="n">
        <v>25000</v>
      </c>
      <c r="G128" s="118" t="n">
        <v>25000</v>
      </c>
      <c r="H128" s="118" t="n">
        <v>25000</v>
      </c>
      <c r="I128" s="118" t="n">
        <v>25000</v>
      </c>
      <c r="J128" s="118" t="n">
        <v>25000</v>
      </c>
      <c r="K128" s="118" t="n">
        <v>25000</v>
      </c>
      <c r="L128" s="118" t="n">
        <v>25000</v>
      </c>
      <c r="M128" s="118" t="n">
        <v>25000</v>
      </c>
      <c r="N128" s="118" t="n">
        <v>25000</v>
      </c>
      <c r="O128" s="118" t="n">
        <v>25000</v>
      </c>
      <c r="P128" s="118" t="n">
        <v>25000</v>
      </c>
      <c r="Q128" s="118" t="n">
        <v>25000</v>
      </c>
      <c r="R128" s="118" t="n">
        <v>25000</v>
      </c>
      <c r="S128" s="118" t="n">
        <v>25000</v>
      </c>
      <c r="T128" s="118" t="n">
        <v>25000</v>
      </c>
      <c r="U128" s="118" t="n">
        <v>25000</v>
      </c>
      <c r="V128" s="118" t="n">
        <v>25000</v>
      </c>
      <c r="W128" s="118" t="n">
        <v>25000</v>
      </c>
      <c r="X128" s="118" t="n">
        <v>25000</v>
      </c>
      <c r="Y128" s="118" t="n">
        <v>25000</v>
      </c>
      <c r="Z128" s="118" t="n">
        <v>25000</v>
      </c>
      <c r="AA128" s="118" t="n">
        <v>25000</v>
      </c>
      <c r="AB128" s="118" t="n">
        <v>25000</v>
      </c>
      <c r="AC128" s="118" t="n">
        <v>25000</v>
      </c>
      <c r="AD128" s="118" t="n">
        <v>25000</v>
      </c>
      <c r="AE128" s="118" t="n">
        <v>25000</v>
      </c>
      <c r="AF128" s="118" t="n">
        <v>25000</v>
      </c>
      <c r="AG128" s="118" t="n">
        <v>25000</v>
      </c>
      <c r="AH128" s="118" t="n">
        <v>25000</v>
      </c>
      <c r="AI128" s="118" t="n">
        <v>25000</v>
      </c>
      <c r="AJ128" s="118" t="n">
        <v>25000</v>
      </c>
      <c r="AK128" s="118" t="n">
        <v>25000</v>
      </c>
      <c r="AL128" s="118" t="n">
        <v>25000</v>
      </c>
      <c r="AM128" s="118" t="n">
        <v>25000</v>
      </c>
    </row>
    <row r="129" customFormat="false" ht="21" hidden="false" customHeight="true" outlineLevel="0" collapsed="false">
      <c r="A129" s="46"/>
      <c r="B129" s="46"/>
      <c r="C129" s="46" t="s">
        <v>212</v>
      </c>
      <c r="D129" s="118" t="n">
        <v>25000</v>
      </c>
      <c r="E129" s="118" t="n">
        <v>25000</v>
      </c>
      <c r="F129" s="118" t="n">
        <v>25000</v>
      </c>
      <c r="G129" s="118" t="n">
        <v>25000</v>
      </c>
      <c r="H129" s="118" t="n">
        <v>25000</v>
      </c>
      <c r="I129" s="118" t="n">
        <v>25000</v>
      </c>
      <c r="J129" s="118" t="n">
        <v>25000</v>
      </c>
      <c r="K129" s="118" t="n">
        <v>25000</v>
      </c>
      <c r="L129" s="118" t="n">
        <v>25000</v>
      </c>
      <c r="M129" s="118" t="n">
        <v>25000</v>
      </c>
      <c r="N129" s="118" t="n">
        <v>25000</v>
      </c>
      <c r="O129" s="118" t="n">
        <v>25000</v>
      </c>
      <c r="P129" s="118" t="n">
        <v>25000</v>
      </c>
      <c r="Q129" s="118" t="n">
        <v>25000</v>
      </c>
      <c r="R129" s="118" t="n">
        <v>25000</v>
      </c>
      <c r="S129" s="118" t="n">
        <v>25000</v>
      </c>
      <c r="T129" s="118" t="n">
        <v>25000</v>
      </c>
      <c r="U129" s="118" t="n">
        <v>25000</v>
      </c>
      <c r="V129" s="118" t="n">
        <v>25000</v>
      </c>
      <c r="W129" s="118" t="n">
        <v>25000</v>
      </c>
      <c r="X129" s="118" t="n">
        <v>25000</v>
      </c>
      <c r="Y129" s="118" t="n">
        <v>25000</v>
      </c>
      <c r="Z129" s="118" t="n">
        <v>25000</v>
      </c>
      <c r="AA129" s="118" t="n">
        <v>25000</v>
      </c>
      <c r="AB129" s="118" t="n">
        <v>25000</v>
      </c>
      <c r="AC129" s="118" t="n">
        <v>25000</v>
      </c>
      <c r="AD129" s="118" t="n">
        <v>25000</v>
      </c>
      <c r="AE129" s="118" t="n">
        <v>25000</v>
      </c>
      <c r="AF129" s="118" t="n">
        <v>25000</v>
      </c>
      <c r="AG129" s="118" t="n">
        <v>25000</v>
      </c>
      <c r="AH129" s="118" t="n">
        <v>25000</v>
      </c>
      <c r="AI129" s="118" t="n">
        <v>25000</v>
      </c>
      <c r="AJ129" s="118" t="n">
        <v>25000</v>
      </c>
      <c r="AK129" s="118" t="n">
        <v>25000</v>
      </c>
      <c r="AL129" s="118" t="n">
        <v>25000</v>
      </c>
      <c r="AM129" s="118" t="n">
        <v>25000</v>
      </c>
    </row>
    <row r="130" customFormat="false" ht="21" hidden="false" customHeight="true" outlineLevel="0" collapsed="false">
      <c r="A130" s="46"/>
      <c r="B130" s="46"/>
      <c r="C130" s="46" t="s">
        <v>214</v>
      </c>
      <c r="D130" s="118" t="n">
        <v>25000</v>
      </c>
      <c r="E130" s="118" t="n">
        <v>25000</v>
      </c>
      <c r="F130" s="118" t="n">
        <v>25000</v>
      </c>
      <c r="G130" s="118" t="n">
        <v>25000</v>
      </c>
      <c r="H130" s="118" t="n">
        <v>25000</v>
      </c>
      <c r="I130" s="118" t="n">
        <v>25000</v>
      </c>
      <c r="J130" s="118" t="n">
        <v>25000</v>
      </c>
      <c r="K130" s="118" t="n">
        <v>25000</v>
      </c>
      <c r="L130" s="118" t="n">
        <v>25000</v>
      </c>
      <c r="M130" s="118" t="n">
        <v>25000</v>
      </c>
      <c r="N130" s="118" t="n">
        <v>25000</v>
      </c>
      <c r="O130" s="118" t="n">
        <v>25000</v>
      </c>
      <c r="P130" s="118" t="n">
        <v>25000</v>
      </c>
      <c r="Q130" s="118" t="n">
        <v>25000</v>
      </c>
      <c r="R130" s="118" t="n">
        <v>25000</v>
      </c>
      <c r="S130" s="118" t="n">
        <v>25000</v>
      </c>
      <c r="T130" s="118" t="n">
        <v>25000</v>
      </c>
      <c r="U130" s="118" t="n">
        <v>25000</v>
      </c>
      <c r="V130" s="118" t="n">
        <v>25000</v>
      </c>
      <c r="W130" s="118" t="n">
        <v>25000</v>
      </c>
      <c r="X130" s="118" t="n">
        <v>25000</v>
      </c>
      <c r="Y130" s="118" t="n">
        <v>25000</v>
      </c>
      <c r="Z130" s="118" t="n">
        <v>25000</v>
      </c>
      <c r="AA130" s="118" t="n">
        <v>25000</v>
      </c>
      <c r="AB130" s="118" t="n">
        <v>25000</v>
      </c>
      <c r="AC130" s="118" t="n">
        <v>25000</v>
      </c>
      <c r="AD130" s="118" t="n">
        <v>25000</v>
      </c>
      <c r="AE130" s="118" t="n">
        <v>25000</v>
      </c>
      <c r="AF130" s="118" t="n">
        <v>25000</v>
      </c>
      <c r="AG130" s="118" t="n">
        <v>25000</v>
      </c>
      <c r="AH130" s="118" t="n">
        <v>25000</v>
      </c>
      <c r="AI130" s="118" t="n">
        <v>25000</v>
      </c>
      <c r="AJ130" s="118" t="n">
        <v>25000</v>
      </c>
      <c r="AK130" s="118" t="n">
        <v>25000</v>
      </c>
      <c r="AL130" s="118" t="n">
        <v>25000</v>
      </c>
      <c r="AM130" s="118" t="n">
        <v>25000</v>
      </c>
    </row>
    <row r="131" customFormat="false" ht="21" hidden="false" customHeight="true" outlineLevel="0" collapsed="false">
      <c r="A131" s="46"/>
      <c r="B131" s="46"/>
      <c r="C131" s="46" t="s">
        <v>216</v>
      </c>
      <c r="D131" s="118" t="n">
        <v>25000</v>
      </c>
      <c r="E131" s="118" t="n">
        <v>25000</v>
      </c>
      <c r="F131" s="118" t="n">
        <v>25000</v>
      </c>
      <c r="G131" s="118" t="n">
        <v>25000</v>
      </c>
      <c r="H131" s="118" t="n">
        <v>25000</v>
      </c>
      <c r="I131" s="118" t="n">
        <v>25000</v>
      </c>
      <c r="J131" s="118" t="n">
        <v>25000</v>
      </c>
      <c r="K131" s="118" t="n">
        <v>25000</v>
      </c>
      <c r="L131" s="118" t="n">
        <v>25000</v>
      </c>
      <c r="M131" s="118" t="n">
        <v>25000</v>
      </c>
      <c r="N131" s="118" t="n">
        <v>25000</v>
      </c>
      <c r="O131" s="118" t="n">
        <v>25000</v>
      </c>
      <c r="P131" s="118" t="n">
        <v>25000</v>
      </c>
      <c r="Q131" s="118" t="n">
        <v>25000</v>
      </c>
      <c r="R131" s="118" t="n">
        <v>25000</v>
      </c>
      <c r="S131" s="118" t="n">
        <v>25000</v>
      </c>
      <c r="T131" s="118" t="n">
        <v>25000</v>
      </c>
      <c r="U131" s="118" t="n">
        <v>25000</v>
      </c>
      <c r="V131" s="118" t="n">
        <v>25000</v>
      </c>
      <c r="W131" s="118" t="n">
        <v>25000</v>
      </c>
      <c r="X131" s="118" t="n">
        <v>25000</v>
      </c>
      <c r="Y131" s="118" t="n">
        <v>25000</v>
      </c>
      <c r="Z131" s="118" t="n">
        <v>25000</v>
      </c>
      <c r="AA131" s="118" t="n">
        <v>25000</v>
      </c>
      <c r="AB131" s="118" t="n">
        <v>25000</v>
      </c>
      <c r="AC131" s="118" t="n">
        <v>25000</v>
      </c>
      <c r="AD131" s="118" t="n">
        <v>25000</v>
      </c>
      <c r="AE131" s="118" t="n">
        <v>25000</v>
      </c>
      <c r="AF131" s="118" t="n">
        <v>25000</v>
      </c>
      <c r="AG131" s="118" t="n">
        <v>25000</v>
      </c>
      <c r="AH131" s="118" t="n">
        <v>25000</v>
      </c>
      <c r="AI131" s="118" t="n">
        <v>25000</v>
      </c>
      <c r="AJ131" s="118" t="n">
        <v>25000</v>
      </c>
      <c r="AK131" s="118" t="n">
        <v>25000</v>
      </c>
      <c r="AL131" s="118" t="n">
        <v>25000</v>
      </c>
      <c r="AM131" s="118" t="n">
        <v>25000</v>
      </c>
    </row>
    <row r="132" customFormat="false" ht="21" hidden="false" customHeight="true" outlineLevel="0" collapsed="false">
      <c r="A132" s="46"/>
      <c r="B132" s="46"/>
      <c r="C132" s="46" t="s">
        <v>218</v>
      </c>
      <c r="D132" s="118" t="n">
        <v>25000</v>
      </c>
      <c r="E132" s="118" t="n">
        <v>25000</v>
      </c>
      <c r="F132" s="118" t="n">
        <v>25000</v>
      </c>
      <c r="G132" s="118" t="n">
        <v>25000</v>
      </c>
      <c r="H132" s="118" t="n">
        <v>25000</v>
      </c>
      <c r="I132" s="118" t="n">
        <v>25000</v>
      </c>
      <c r="J132" s="118" t="n">
        <v>25000</v>
      </c>
      <c r="K132" s="118" t="n">
        <v>25000</v>
      </c>
      <c r="L132" s="118" t="n">
        <v>25000</v>
      </c>
      <c r="M132" s="118" t="n">
        <v>25000</v>
      </c>
      <c r="N132" s="118" t="n">
        <v>25000</v>
      </c>
      <c r="O132" s="118" t="n">
        <v>25000</v>
      </c>
      <c r="P132" s="118" t="n">
        <v>25000</v>
      </c>
      <c r="Q132" s="118" t="n">
        <v>25000</v>
      </c>
      <c r="R132" s="118" t="n">
        <v>25000</v>
      </c>
      <c r="S132" s="118" t="n">
        <v>25000</v>
      </c>
      <c r="T132" s="118" t="n">
        <v>25000</v>
      </c>
      <c r="U132" s="118" t="n">
        <v>25000</v>
      </c>
      <c r="V132" s="118" t="n">
        <v>25000</v>
      </c>
      <c r="W132" s="118" t="n">
        <v>25000</v>
      </c>
      <c r="X132" s="118" t="n">
        <v>25000</v>
      </c>
      <c r="Y132" s="118" t="n">
        <v>25000</v>
      </c>
      <c r="Z132" s="118" t="n">
        <v>25000</v>
      </c>
      <c r="AA132" s="118" t="n">
        <v>25000</v>
      </c>
      <c r="AB132" s="118" t="n">
        <v>25000</v>
      </c>
      <c r="AC132" s="118" t="n">
        <v>25000</v>
      </c>
      <c r="AD132" s="118" t="n">
        <v>25000</v>
      </c>
      <c r="AE132" s="118" t="n">
        <v>25000</v>
      </c>
      <c r="AF132" s="118" t="n">
        <v>25000</v>
      </c>
      <c r="AG132" s="118" t="n">
        <v>25000</v>
      </c>
      <c r="AH132" s="118" t="n">
        <v>25000</v>
      </c>
      <c r="AI132" s="118" t="n">
        <v>25000</v>
      </c>
      <c r="AJ132" s="118" t="n">
        <v>25000</v>
      </c>
      <c r="AK132" s="118" t="n">
        <v>25000</v>
      </c>
      <c r="AL132" s="118" t="n">
        <v>25000</v>
      </c>
      <c r="AM132" s="118" t="n">
        <v>25000</v>
      </c>
    </row>
    <row r="133" customFormat="false" ht="21" hidden="false" customHeight="true" outlineLevel="0" collapsed="false">
      <c r="A133" s="46"/>
      <c r="B133" s="46"/>
      <c r="C133" s="46" t="s">
        <v>220</v>
      </c>
      <c r="D133" s="118" t="n">
        <v>25000</v>
      </c>
      <c r="E133" s="118" t="n">
        <v>25000</v>
      </c>
      <c r="F133" s="118" t="n">
        <v>25000</v>
      </c>
      <c r="G133" s="118" t="n">
        <v>25000</v>
      </c>
      <c r="H133" s="118" t="n">
        <v>25000</v>
      </c>
      <c r="I133" s="118" t="n">
        <v>25000</v>
      </c>
      <c r="J133" s="118" t="n">
        <v>25000</v>
      </c>
      <c r="K133" s="118" t="n">
        <v>25000</v>
      </c>
      <c r="L133" s="118" t="n">
        <v>25000</v>
      </c>
      <c r="M133" s="118" t="n">
        <v>25000</v>
      </c>
      <c r="N133" s="118" t="n">
        <v>25000</v>
      </c>
      <c r="O133" s="118" t="n">
        <v>25000</v>
      </c>
      <c r="P133" s="118" t="n">
        <v>25000</v>
      </c>
      <c r="Q133" s="118" t="n">
        <v>25000</v>
      </c>
      <c r="R133" s="118" t="n">
        <v>25000</v>
      </c>
      <c r="S133" s="118" t="n">
        <v>25000</v>
      </c>
      <c r="T133" s="118" t="n">
        <v>25000</v>
      </c>
      <c r="U133" s="118" t="n">
        <v>25000</v>
      </c>
      <c r="V133" s="118" t="n">
        <v>25000</v>
      </c>
      <c r="W133" s="118" t="n">
        <v>25000</v>
      </c>
      <c r="X133" s="118" t="n">
        <v>25000</v>
      </c>
      <c r="Y133" s="118" t="n">
        <v>25000</v>
      </c>
      <c r="Z133" s="118" t="n">
        <v>25000</v>
      </c>
      <c r="AA133" s="118" t="n">
        <v>25000</v>
      </c>
      <c r="AB133" s="118" t="n">
        <v>25000</v>
      </c>
      <c r="AC133" s="118" t="n">
        <v>25000</v>
      </c>
      <c r="AD133" s="118" t="n">
        <v>25000</v>
      </c>
      <c r="AE133" s="118" t="n">
        <v>25000</v>
      </c>
      <c r="AF133" s="118" t="n">
        <v>25000</v>
      </c>
      <c r="AG133" s="118" t="n">
        <v>25000</v>
      </c>
      <c r="AH133" s="118" t="n">
        <v>25000</v>
      </c>
      <c r="AI133" s="118" t="n">
        <v>25000</v>
      </c>
      <c r="AJ133" s="118" t="n">
        <v>25000</v>
      </c>
      <c r="AK133" s="118" t="n">
        <v>25000</v>
      </c>
      <c r="AL133" s="118" t="n">
        <v>25000</v>
      </c>
      <c r="AM133" s="118" t="n">
        <v>25000</v>
      </c>
    </row>
    <row r="134" customFormat="false" ht="21" hidden="false" customHeight="true" outlineLevel="0" collapsed="false">
      <c r="A134" s="46"/>
      <c r="B134" s="46"/>
      <c r="C134" s="46" t="s">
        <v>221</v>
      </c>
      <c r="D134" s="118" t="n">
        <v>25000</v>
      </c>
      <c r="E134" s="118" t="n">
        <v>25000</v>
      </c>
      <c r="F134" s="118" t="n">
        <v>25000</v>
      </c>
      <c r="G134" s="118" t="n">
        <v>25000</v>
      </c>
      <c r="H134" s="118" t="n">
        <v>25000</v>
      </c>
      <c r="I134" s="118" t="n">
        <v>25000</v>
      </c>
      <c r="J134" s="118" t="n">
        <v>25000</v>
      </c>
      <c r="K134" s="118" t="n">
        <v>25000</v>
      </c>
      <c r="L134" s="118" t="n">
        <v>25000</v>
      </c>
      <c r="M134" s="118" t="n">
        <v>25000</v>
      </c>
      <c r="N134" s="118" t="n">
        <v>25000</v>
      </c>
      <c r="O134" s="118" t="n">
        <v>25000</v>
      </c>
      <c r="P134" s="118" t="n">
        <v>25000</v>
      </c>
      <c r="Q134" s="118" t="n">
        <v>25000</v>
      </c>
      <c r="R134" s="118" t="n">
        <v>25000</v>
      </c>
      <c r="S134" s="118" t="n">
        <v>25000</v>
      </c>
      <c r="T134" s="118" t="n">
        <v>25000</v>
      </c>
      <c r="U134" s="118" t="n">
        <v>25000</v>
      </c>
      <c r="V134" s="118" t="n">
        <v>25000</v>
      </c>
      <c r="W134" s="118" t="n">
        <v>25000</v>
      </c>
      <c r="X134" s="118" t="n">
        <v>25000</v>
      </c>
      <c r="Y134" s="118" t="n">
        <v>25000</v>
      </c>
      <c r="Z134" s="118" t="n">
        <v>25000</v>
      </c>
      <c r="AA134" s="118" t="n">
        <v>25000</v>
      </c>
      <c r="AB134" s="118" t="n">
        <v>25000</v>
      </c>
      <c r="AC134" s="118" t="n">
        <v>25000</v>
      </c>
      <c r="AD134" s="118" t="n">
        <v>25000</v>
      </c>
      <c r="AE134" s="118" t="n">
        <v>25000</v>
      </c>
      <c r="AF134" s="118" t="n">
        <v>25000</v>
      </c>
      <c r="AG134" s="118" t="n">
        <v>25000</v>
      </c>
      <c r="AH134" s="118" t="n">
        <v>25000</v>
      </c>
      <c r="AI134" s="118" t="n">
        <v>25000</v>
      </c>
      <c r="AJ134" s="118" t="n">
        <v>25000</v>
      </c>
      <c r="AK134" s="118" t="n">
        <v>25000</v>
      </c>
      <c r="AL134" s="118" t="n">
        <v>25000</v>
      </c>
      <c r="AM134" s="118" t="n">
        <v>25000</v>
      </c>
    </row>
    <row r="135" customFormat="false" ht="21" hidden="false" customHeight="true" outlineLevel="0" collapsed="false">
      <c r="A135" s="46"/>
      <c r="B135" s="46"/>
      <c r="C135" s="46" t="s">
        <v>222</v>
      </c>
      <c r="D135" s="118" t="n">
        <v>25000</v>
      </c>
      <c r="E135" s="118" t="n">
        <v>25000</v>
      </c>
      <c r="F135" s="118" t="n">
        <v>25000</v>
      </c>
      <c r="G135" s="118" t="n">
        <v>25000</v>
      </c>
      <c r="H135" s="118" t="n">
        <v>25000</v>
      </c>
      <c r="I135" s="118" t="n">
        <v>25000</v>
      </c>
      <c r="J135" s="118" t="n">
        <v>25000</v>
      </c>
      <c r="K135" s="118" t="n">
        <v>25000</v>
      </c>
      <c r="L135" s="118" t="n">
        <v>25000</v>
      </c>
      <c r="M135" s="118" t="n">
        <v>25000</v>
      </c>
      <c r="N135" s="118" t="n">
        <v>25000</v>
      </c>
      <c r="O135" s="118" t="n">
        <v>25000</v>
      </c>
      <c r="P135" s="118" t="n">
        <v>25000</v>
      </c>
      <c r="Q135" s="118" t="n">
        <v>25000</v>
      </c>
      <c r="R135" s="118" t="n">
        <v>25000</v>
      </c>
      <c r="S135" s="118" t="n">
        <v>25000</v>
      </c>
      <c r="T135" s="118" t="n">
        <v>25000</v>
      </c>
      <c r="U135" s="118" t="n">
        <v>25000</v>
      </c>
      <c r="V135" s="118" t="n">
        <v>25000</v>
      </c>
      <c r="W135" s="118" t="n">
        <v>25000</v>
      </c>
      <c r="X135" s="118" t="n">
        <v>25000</v>
      </c>
      <c r="Y135" s="118" t="n">
        <v>25000</v>
      </c>
      <c r="Z135" s="118" t="n">
        <v>25000</v>
      </c>
      <c r="AA135" s="118" t="n">
        <v>25000</v>
      </c>
      <c r="AB135" s="118" t="n">
        <v>25000</v>
      </c>
      <c r="AC135" s="118" t="n">
        <v>25000</v>
      </c>
      <c r="AD135" s="118" t="n">
        <v>25000</v>
      </c>
      <c r="AE135" s="118" t="n">
        <v>25000</v>
      </c>
      <c r="AF135" s="118" t="n">
        <v>25000</v>
      </c>
      <c r="AG135" s="118" t="n">
        <v>25000</v>
      </c>
      <c r="AH135" s="118" t="n">
        <v>25000</v>
      </c>
      <c r="AI135" s="118" t="n">
        <v>25000</v>
      </c>
      <c r="AJ135" s="118" t="n">
        <v>25000</v>
      </c>
      <c r="AK135" s="118" t="n">
        <v>25000</v>
      </c>
      <c r="AL135" s="118" t="n">
        <v>25000</v>
      </c>
      <c r="AM135" s="118" t="n">
        <v>25000</v>
      </c>
    </row>
    <row r="136" customFormat="false" ht="21" hidden="false" customHeight="true" outlineLevel="0" collapsed="false">
      <c r="A136" s="46"/>
      <c r="B136" s="46"/>
      <c r="C136" s="46" t="s">
        <v>223</v>
      </c>
      <c r="D136" s="118" t="n">
        <v>25000</v>
      </c>
      <c r="E136" s="118" t="n">
        <v>25000</v>
      </c>
      <c r="F136" s="118" t="n">
        <v>25000</v>
      </c>
      <c r="G136" s="118" t="n">
        <v>25000</v>
      </c>
      <c r="H136" s="118" t="n">
        <v>25000</v>
      </c>
      <c r="I136" s="118" t="n">
        <v>25000</v>
      </c>
      <c r="J136" s="118" t="n">
        <v>25000</v>
      </c>
      <c r="K136" s="118" t="n">
        <v>25000</v>
      </c>
      <c r="L136" s="118" t="n">
        <v>25000</v>
      </c>
      <c r="M136" s="118" t="n">
        <v>25000</v>
      </c>
      <c r="N136" s="118" t="n">
        <v>25000</v>
      </c>
      <c r="O136" s="118" t="n">
        <v>25000</v>
      </c>
      <c r="P136" s="118" t="n">
        <v>25000</v>
      </c>
      <c r="Q136" s="118" t="n">
        <v>25000</v>
      </c>
      <c r="R136" s="118" t="n">
        <v>25000</v>
      </c>
      <c r="S136" s="118" t="n">
        <v>25000</v>
      </c>
      <c r="T136" s="118" t="n">
        <v>25000</v>
      </c>
      <c r="U136" s="118" t="n">
        <v>25000</v>
      </c>
      <c r="V136" s="118" t="n">
        <v>25000</v>
      </c>
      <c r="W136" s="118" t="n">
        <v>25000</v>
      </c>
      <c r="X136" s="118" t="n">
        <v>25000</v>
      </c>
      <c r="Y136" s="118" t="n">
        <v>25000</v>
      </c>
      <c r="Z136" s="118" t="n">
        <v>25000</v>
      </c>
      <c r="AA136" s="118" t="n">
        <v>25000</v>
      </c>
      <c r="AB136" s="118" t="n">
        <v>25000</v>
      </c>
      <c r="AC136" s="118" t="n">
        <v>25000</v>
      </c>
      <c r="AD136" s="118" t="n">
        <v>25000</v>
      </c>
      <c r="AE136" s="118" t="n">
        <v>25000</v>
      </c>
      <c r="AF136" s="118" t="n">
        <v>25000</v>
      </c>
      <c r="AG136" s="118" t="n">
        <v>25000</v>
      </c>
      <c r="AH136" s="118" t="n">
        <v>25000</v>
      </c>
      <c r="AI136" s="118" t="n">
        <v>25000</v>
      </c>
      <c r="AJ136" s="118" t="n">
        <v>25000</v>
      </c>
      <c r="AK136" s="118" t="n">
        <v>25000</v>
      </c>
      <c r="AL136" s="118" t="n">
        <v>25000</v>
      </c>
      <c r="AM136" s="118" t="n">
        <v>25000</v>
      </c>
    </row>
    <row r="137" customFormat="false" ht="21" hidden="false" customHeight="true" outlineLevel="0" collapsed="false">
      <c r="A137" s="46"/>
      <c r="B137" s="46"/>
      <c r="C137" s="46"/>
      <c r="D137" s="112"/>
      <c r="E137" s="112"/>
      <c r="F137" s="112"/>
      <c r="G137" s="112"/>
      <c r="H137" s="112"/>
      <c r="I137" s="112"/>
      <c r="J137" s="112"/>
      <c r="K137" s="112"/>
      <c r="L137" s="112"/>
      <c r="M137" s="112"/>
      <c r="N137" s="112"/>
      <c r="O137" s="112"/>
      <c r="P137" s="112"/>
      <c r="Q137" s="112"/>
      <c r="R137" s="112"/>
      <c r="S137" s="112"/>
      <c r="T137" s="112"/>
      <c r="U137" s="112"/>
      <c r="V137" s="112"/>
      <c r="W137" s="112"/>
      <c r="X137" s="112"/>
      <c r="Y137" s="112"/>
      <c r="Z137" s="112"/>
      <c r="AA137" s="112"/>
      <c r="AB137" s="112"/>
      <c r="AC137" s="112"/>
      <c r="AD137" s="112"/>
      <c r="AE137" s="112"/>
      <c r="AF137" s="112"/>
      <c r="AG137" s="112"/>
      <c r="AH137" s="112"/>
      <c r="AI137" s="112"/>
      <c r="AJ137" s="112"/>
      <c r="AK137" s="112"/>
      <c r="AL137" s="112"/>
      <c r="AM137" s="112"/>
    </row>
    <row r="138" customFormat="false" ht="21" hidden="false" customHeight="true" outlineLevel="0" collapsed="false">
      <c r="A138" s="46"/>
      <c r="B138" s="46"/>
      <c r="C138" s="89" t="s">
        <v>343</v>
      </c>
      <c r="D138" s="117" t="n">
        <f aca="false">CHOOSE(Settings!$C$5,D139,D140,D141,D142,D143,D144,D145,D146,D147,D148,D149)</f>
        <v>20000</v>
      </c>
      <c r="E138" s="117" t="n">
        <f aca="false">CHOOSE(Settings!$C$5,E139,E140,E141,E142,E143,E144,E145,E146,E147,E148,E149)</f>
        <v>20000</v>
      </c>
      <c r="F138" s="117" t="n">
        <f aca="false">CHOOSE(Settings!$C$5,F139,F140,F141,F142,F143,F144,F145,F146,F147,F148,F149)</f>
        <v>20000</v>
      </c>
      <c r="G138" s="117" t="n">
        <f aca="false">CHOOSE(Settings!$C$5,G139,G140,G141,G142,G143,G144,G145,G146,G147,G148,G149)</f>
        <v>20000</v>
      </c>
      <c r="H138" s="117" t="n">
        <f aca="false">CHOOSE(Settings!$C$5,H139,H140,H141,H142,H143,H144,H145,H146,H147,H148,H149)</f>
        <v>20000</v>
      </c>
      <c r="I138" s="117" t="n">
        <f aca="false">CHOOSE(Settings!$C$5,I139,I140,I141,I142,I143,I144,I145,I146,I147,I148,I149)</f>
        <v>20000</v>
      </c>
      <c r="J138" s="117" t="n">
        <f aca="false">CHOOSE(Settings!$C$5,J139,J140,J141,J142,J143,J144,J145,J146,J147,J148,J149)</f>
        <v>20000</v>
      </c>
      <c r="K138" s="117" t="n">
        <f aca="false">CHOOSE(Settings!$C$5,K139,K140,K141,K142,K143,K144,K145,K146,K147,K148,K149)</f>
        <v>20000</v>
      </c>
      <c r="L138" s="117" t="n">
        <f aca="false">CHOOSE(Settings!$C$5,L139,L140,L141,L142,L143,L144,L145,L146,L147,L148,L149)</f>
        <v>20000</v>
      </c>
      <c r="M138" s="117" t="n">
        <f aca="false">CHOOSE(Settings!$C$5,M139,M140,M141,M142,M143,M144,M145,M146,M147,M148,M149)</f>
        <v>20000</v>
      </c>
      <c r="N138" s="117" t="n">
        <f aca="false">CHOOSE(Settings!$C$5,N139,N140,N141,N142,N143,N144,N145,N146,N147,N148,N149)</f>
        <v>20000</v>
      </c>
      <c r="O138" s="117" t="n">
        <f aca="false">CHOOSE(Settings!$C$5,O139,O140,O141,O142,O143,O144,O145,O146,O147,O148,O149)</f>
        <v>20000</v>
      </c>
      <c r="P138" s="117" t="n">
        <f aca="false">CHOOSE(Settings!$C$5,P139,P140,P141,P142,P143,P144,P145,P146,P147,P148,P149)</f>
        <v>20000</v>
      </c>
      <c r="Q138" s="117" t="n">
        <f aca="false">CHOOSE(Settings!$C$5,Q139,Q140,Q141,Q142,Q143,Q144,Q145,Q146,Q147,Q148,Q149)</f>
        <v>20000</v>
      </c>
      <c r="R138" s="117" t="n">
        <f aca="false">CHOOSE(Settings!$C$5,R139,R140,R141,R142,R143,R144,R145,R146,R147,R148,R149)</f>
        <v>20000</v>
      </c>
      <c r="S138" s="117" t="n">
        <f aca="false">CHOOSE(Settings!$C$5,S139,S140,S141,S142,S143,S144,S145,S146,S147,S148,S149)</f>
        <v>20000</v>
      </c>
      <c r="T138" s="117" t="n">
        <f aca="false">CHOOSE(Settings!$C$5,T139,T140,T141,T142,T143,T144,T145,T146,T147,T148,T149)</f>
        <v>20000</v>
      </c>
      <c r="U138" s="117" t="n">
        <f aca="false">CHOOSE(Settings!$C$5,U139,U140,U141,U142,U143,U144,U145,U146,U147,U148,U149)</f>
        <v>20000</v>
      </c>
      <c r="V138" s="117" t="n">
        <f aca="false">CHOOSE(Settings!$C$5,V139,V140,V141,V142,V143,V144,V145,V146,V147,V148,V149)</f>
        <v>20000</v>
      </c>
      <c r="W138" s="117" t="n">
        <f aca="false">CHOOSE(Settings!$C$5,W139,W140,W141,W142,W143,W144,W145,W146,W147,W148,W149)</f>
        <v>20000</v>
      </c>
      <c r="X138" s="117" t="n">
        <f aca="false">CHOOSE(Settings!$C$5,X139,X140,X141,X142,X143,X144,X145,X146,X147,X148,X149)</f>
        <v>20000</v>
      </c>
      <c r="Y138" s="117" t="n">
        <f aca="false">CHOOSE(Settings!$C$5,Y139,Y140,Y141,Y142,Y143,Y144,Y145,Y146,Y147,Y148,Y149)</f>
        <v>20000</v>
      </c>
      <c r="Z138" s="117" t="n">
        <f aca="false">CHOOSE(Settings!$C$5,Z139,Z140,Z141,Z142,Z143,Z144,Z145,Z146,Z147,Z148,Z149)</f>
        <v>20000</v>
      </c>
      <c r="AA138" s="117" t="n">
        <f aca="false">CHOOSE(Settings!$C$5,AA139,AA140,AA141,AA142,AA143,AA144,AA145,AA146,AA147,AA148,AA149)</f>
        <v>20000</v>
      </c>
      <c r="AB138" s="117" t="n">
        <f aca="false">CHOOSE(Settings!$C$5,AB139,AB140,AB141,AB142,AB143,AB144,AB145,AB146,AB147,AB148,AB149)</f>
        <v>20000</v>
      </c>
      <c r="AC138" s="117" t="n">
        <f aca="false">CHOOSE(Settings!$C$5,AC139,AC140,AC141,AC142,AC143,AC144,AC145,AC146,AC147,AC148,AC149)</f>
        <v>20000</v>
      </c>
      <c r="AD138" s="117" t="n">
        <f aca="false">CHOOSE(Settings!$C$5,AD139,AD140,AD141,AD142,AD143,AD144,AD145,AD146,AD147,AD148,AD149)</f>
        <v>20000</v>
      </c>
      <c r="AE138" s="117" t="n">
        <f aca="false">CHOOSE(Settings!$C$5,AE139,AE140,AE141,AE142,AE143,AE144,AE145,AE146,AE147,AE148,AE149)</f>
        <v>20000</v>
      </c>
      <c r="AF138" s="117" t="n">
        <f aca="false">CHOOSE(Settings!$C$5,AF139,AF140,AF141,AF142,AF143,AF144,AF145,AF146,AF147,AF148,AF149)</f>
        <v>20000</v>
      </c>
      <c r="AG138" s="117" t="n">
        <f aca="false">CHOOSE(Settings!$C$5,AG139,AG140,AG141,AG142,AG143,AG144,AG145,AG146,AG147,AG148,AG149)</f>
        <v>20000</v>
      </c>
      <c r="AH138" s="117" t="n">
        <f aca="false">CHOOSE(Settings!$C$5,AH139,AH140,AH141,AH142,AH143,AH144,AH145,AH146,AH147,AH148,AH149)</f>
        <v>20000</v>
      </c>
      <c r="AI138" s="117" t="n">
        <f aca="false">CHOOSE(Settings!$C$5,AI139,AI140,AI141,AI142,AI143,AI144,AI145,AI146,AI147,AI148,AI149)</f>
        <v>20000</v>
      </c>
      <c r="AJ138" s="117" t="n">
        <f aca="false">CHOOSE(Settings!$C$5,AJ139,AJ140,AJ141,AJ142,AJ143,AJ144,AJ145,AJ146,AJ147,AJ148,AJ149)</f>
        <v>20000</v>
      </c>
      <c r="AK138" s="117" t="n">
        <f aca="false">CHOOSE(Settings!$C$5,AK139,AK140,AK141,AK142,AK143,AK144,AK145,AK146,AK147,AK148,AK149)</f>
        <v>20000</v>
      </c>
      <c r="AL138" s="117" t="n">
        <f aca="false">CHOOSE(Settings!$C$5,AL139,AL140,AL141,AL142,AL143,AL144,AL145,AL146,AL147,AL148,AL149)</f>
        <v>20000</v>
      </c>
      <c r="AM138" s="117" t="n">
        <f aca="false">CHOOSE(Settings!$C$5,AM139,AM140,AM141,AM142,AM143,AM144,AM145,AM146,AM147,AM148,AM149)</f>
        <v>20000</v>
      </c>
    </row>
    <row r="139" customFormat="false" ht="21" hidden="false" customHeight="true" outlineLevel="0" collapsed="false">
      <c r="A139" s="46"/>
      <c r="B139" s="46"/>
      <c r="C139" s="46" t="s">
        <v>207</v>
      </c>
      <c r="D139" s="118" t="n">
        <v>20000</v>
      </c>
      <c r="E139" s="118" t="n">
        <v>20000</v>
      </c>
      <c r="F139" s="118" t="n">
        <v>20000</v>
      </c>
      <c r="G139" s="118" t="n">
        <v>20000</v>
      </c>
      <c r="H139" s="118" t="n">
        <v>20000</v>
      </c>
      <c r="I139" s="118" t="n">
        <v>20000</v>
      </c>
      <c r="J139" s="118" t="n">
        <v>20000</v>
      </c>
      <c r="K139" s="118" t="n">
        <v>20000</v>
      </c>
      <c r="L139" s="118" t="n">
        <v>20000</v>
      </c>
      <c r="M139" s="118" t="n">
        <v>20000</v>
      </c>
      <c r="N139" s="118" t="n">
        <v>20000</v>
      </c>
      <c r="O139" s="118" t="n">
        <v>20000</v>
      </c>
      <c r="P139" s="118" t="n">
        <v>20000</v>
      </c>
      <c r="Q139" s="118" t="n">
        <v>20000</v>
      </c>
      <c r="R139" s="118" t="n">
        <v>20000</v>
      </c>
      <c r="S139" s="118" t="n">
        <v>20000</v>
      </c>
      <c r="T139" s="118" t="n">
        <v>20000</v>
      </c>
      <c r="U139" s="118" t="n">
        <v>20000</v>
      </c>
      <c r="V139" s="118" t="n">
        <v>20000</v>
      </c>
      <c r="W139" s="118" t="n">
        <v>20000</v>
      </c>
      <c r="X139" s="118" t="n">
        <v>20000</v>
      </c>
      <c r="Y139" s="118" t="n">
        <v>20000</v>
      </c>
      <c r="Z139" s="118" t="n">
        <v>20000</v>
      </c>
      <c r="AA139" s="118" t="n">
        <v>20000</v>
      </c>
      <c r="AB139" s="118" t="n">
        <v>20000</v>
      </c>
      <c r="AC139" s="118" t="n">
        <v>20000</v>
      </c>
      <c r="AD139" s="118" t="n">
        <v>20000</v>
      </c>
      <c r="AE139" s="118" t="n">
        <v>20000</v>
      </c>
      <c r="AF139" s="118" t="n">
        <v>20000</v>
      </c>
      <c r="AG139" s="118" t="n">
        <v>20000</v>
      </c>
      <c r="AH139" s="118" t="n">
        <v>20000</v>
      </c>
      <c r="AI139" s="118" t="n">
        <v>20000</v>
      </c>
      <c r="AJ139" s="118" t="n">
        <v>20000</v>
      </c>
      <c r="AK139" s="118" t="n">
        <v>20000</v>
      </c>
      <c r="AL139" s="118" t="n">
        <v>20000</v>
      </c>
      <c r="AM139" s="118" t="n">
        <v>20000</v>
      </c>
    </row>
    <row r="140" customFormat="false" ht="21" hidden="false" customHeight="true" outlineLevel="0" collapsed="false">
      <c r="A140" s="46"/>
      <c r="B140" s="46"/>
      <c r="C140" s="46" t="s">
        <v>209</v>
      </c>
      <c r="D140" s="118" t="n">
        <v>20000</v>
      </c>
      <c r="E140" s="118" t="n">
        <v>20000</v>
      </c>
      <c r="F140" s="118" t="n">
        <v>20000</v>
      </c>
      <c r="G140" s="118" t="n">
        <v>20000</v>
      </c>
      <c r="H140" s="118" t="n">
        <v>20000</v>
      </c>
      <c r="I140" s="118" t="n">
        <v>20000</v>
      </c>
      <c r="J140" s="118" t="n">
        <v>20000</v>
      </c>
      <c r="K140" s="118" t="n">
        <v>20000</v>
      </c>
      <c r="L140" s="118" t="n">
        <v>20000</v>
      </c>
      <c r="M140" s="118" t="n">
        <v>20000</v>
      </c>
      <c r="N140" s="118" t="n">
        <v>20000</v>
      </c>
      <c r="O140" s="118" t="n">
        <v>20000</v>
      </c>
      <c r="P140" s="118" t="n">
        <v>20000</v>
      </c>
      <c r="Q140" s="118" t="n">
        <v>20000</v>
      </c>
      <c r="R140" s="118" t="n">
        <v>20000</v>
      </c>
      <c r="S140" s="118" t="n">
        <v>20000</v>
      </c>
      <c r="T140" s="118" t="n">
        <v>20000</v>
      </c>
      <c r="U140" s="118" t="n">
        <v>20000</v>
      </c>
      <c r="V140" s="118" t="n">
        <v>20000</v>
      </c>
      <c r="W140" s="118" t="n">
        <v>20000</v>
      </c>
      <c r="X140" s="118" t="n">
        <v>20000</v>
      </c>
      <c r="Y140" s="118" t="n">
        <v>20000</v>
      </c>
      <c r="Z140" s="118" t="n">
        <v>20000</v>
      </c>
      <c r="AA140" s="118" t="n">
        <v>20000</v>
      </c>
      <c r="AB140" s="118" t="n">
        <v>20000</v>
      </c>
      <c r="AC140" s="118" t="n">
        <v>20000</v>
      </c>
      <c r="AD140" s="118" t="n">
        <v>20000</v>
      </c>
      <c r="AE140" s="118" t="n">
        <v>20000</v>
      </c>
      <c r="AF140" s="118" t="n">
        <v>20000</v>
      </c>
      <c r="AG140" s="118" t="n">
        <v>20000</v>
      </c>
      <c r="AH140" s="118" t="n">
        <v>20000</v>
      </c>
      <c r="AI140" s="118" t="n">
        <v>20000</v>
      </c>
      <c r="AJ140" s="118" t="n">
        <v>20000</v>
      </c>
      <c r="AK140" s="118" t="n">
        <v>20000</v>
      </c>
      <c r="AL140" s="118" t="n">
        <v>20000</v>
      </c>
      <c r="AM140" s="118" t="n">
        <v>20000</v>
      </c>
    </row>
    <row r="141" customFormat="false" ht="21" hidden="false" customHeight="true" outlineLevel="0" collapsed="false">
      <c r="A141" s="46"/>
      <c r="B141" s="46"/>
      <c r="C141" s="46" t="s">
        <v>210</v>
      </c>
      <c r="D141" s="118" t="n">
        <v>20000</v>
      </c>
      <c r="E141" s="118" t="n">
        <v>20000</v>
      </c>
      <c r="F141" s="118" t="n">
        <v>20000</v>
      </c>
      <c r="G141" s="118" t="n">
        <v>20000</v>
      </c>
      <c r="H141" s="118" t="n">
        <v>20000</v>
      </c>
      <c r="I141" s="118" t="n">
        <v>20000</v>
      </c>
      <c r="J141" s="118" t="n">
        <v>20000</v>
      </c>
      <c r="K141" s="118" t="n">
        <v>20000</v>
      </c>
      <c r="L141" s="118" t="n">
        <v>20000</v>
      </c>
      <c r="M141" s="118" t="n">
        <v>20000</v>
      </c>
      <c r="N141" s="118" t="n">
        <v>20000</v>
      </c>
      <c r="O141" s="118" t="n">
        <v>20000</v>
      </c>
      <c r="P141" s="118" t="n">
        <v>20000</v>
      </c>
      <c r="Q141" s="118" t="n">
        <v>20000</v>
      </c>
      <c r="R141" s="118" t="n">
        <v>20000</v>
      </c>
      <c r="S141" s="118" t="n">
        <v>20000</v>
      </c>
      <c r="T141" s="118" t="n">
        <v>20000</v>
      </c>
      <c r="U141" s="118" t="n">
        <v>20000</v>
      </c>
      <c r="V141" s="118" t="n">
        <v>20000</v>
      </c>
      <c r="W141" s="118" t="n">
        <v>20000</v>
      </c>
      <c r="X141" s="118" t="n">
        <v>20000</v>
      </c>
      <c r="Y141" s="118" t="n">
        <v>20000</v>
      </c>
      <c r="Z141" s="118" t="n">
        <v>20000</v>
      </c>
      <c r="AA141" s="118" t="n">
        <v>20000</v>
      </c>
      <c r="AB141" s="118" t="n">
        <v>20000</v>
      </c>
      <c r="AC141" s="118" t="n">
        <v>20000</v>
      </c>
      <c r="AD141" s="118" t="n">
        <v>20000</v>
      </c>
      <c r="AE141" s="118" t="n">
        <v>20000</v>
      </c>
      <c r="AF141" s="118" t="n">
        <v>20000</v>
      </c>
      <c r="AG141" s="118" t="n">
        <v>20000</v>
      </c>
      <c r="AH141" s="118" t="n">
        <v>20000</v>
      </c>
      <c r="AI141" s="118" t="n">
        <v>20000</v>
      </c>
      <c r="AJ141" s="118" t="n">
        <v>20000</v>
      </c>
      <c r="AK141" s="118" t="n">
        <v>20000</v>
      </c>
      <c r="AL141" s="118" t="n">
        <v>20000</v>
      </c>
      <c r="AM141" s="118" t="n">
        <v>20000</v>
      </c>
    </row>
    <row r="142" customFormat="false" ht="21" hidden="false" customHeight="true" outlineLevel="0" collapsed="false">
      <c r="A142" s="46"/>
      <c r="B142" s="46"/>
      <c r="C142" s="46" t="s">
        <v>212</v>
      </c>
      <c r="D142" s="118" t="n">
        <v>20000</v>
      </c>
      <c r="E142" s="118" t="n">
        <v>20000</v>
      </c>
      <c r="F142" s="118" t="n">
        <v>20000</v>
      </c>
      <c r="G142" s="118" t="n">
        <v>20000</v>
      </c>
      <c r="H142" s="118" t="n">
        <v>20000</v>
      </c>
      <c r="I142" s="118" t="n">
        <v>20000</v>
      </c>
      <c r="J142" s="118" t="n">
        <v>20000</v>
      </c>
      <c r="K142" s="118" t="n">
        <v>20000</v>
      </c>
      <c r="L142" s="118" t="n">
        <v>20000</v>
      </c>
      <c r="M142" s="118" t="n">
        <v>20000</v>
      </c>
      <c r="N142" s="118" t="n">
        <v>20000</v>
      </c>
      <c r="O142" s="118" t="n">
        <v>20000</v>
      </c>
      <c r="P142" s="118" t="n">
        <v>20000</v>
      </c>
      <c r="Q142" s="118" t="n">
        <v>20000</v>
      </c>
      <c r="R142" s="118" t="n">
        <v>20000</v>
      </c>
      <c r="S142" s="118" t="n">
        <v>20000</v>
      </c>
      <c r="T142" s="118" t="n">
        <v>20000</v>
      </c>
      <c r="U142" s="118" t="n">
        <v>20000</v>
      </c>
      <c r="V142" s="118" t="n">
        <v>20000</v>
      </c>
      <c r="W142" s="118" t="n">
        <v>20000</v>
      </c>
      <c r="X142" s="118" t="n">
        <v>20000</v>
      </c>
      <c r="Y142" s="118" t="n">
        <v>20000</v>
      </c>
      <c r="Z142" s="118" t="n">
        <v>20000</v>
      </c>
      <c r="AA142" s="118" t="n">
        <v>20000</v>
      </c>
      <c r="AB142" s="118" t="n">
        <v>20000</v>
      </c>
      <c r="AC142" s="118" t="n">
        <v>20000</v>
      </c>
      <c r="AD142" s="118" t="n">
        <v>20000</v>
      </c>
      <c r="AE142" s="118" t="n">
        <v>20000</v>
      </c>
      <c r="AF142" s="118" t="n">
        <v>20000</v>
      </c>
      <c r="AG142" s="118" t="n">
        <v>20000</v>
      </c>
      <c r="AH142" s="118" t="n">
        <v>20000</v>
      </c>
      <c r="AI142" s="118" t="n">
        <v>20000</v>
      </c>
      <c r="AJ142" s="118" t="n">
        <v>20000</v>
      </c>
      <c r="AK142" s="118" t="n">
        <v>20000</v>
      </c>
      <c r="AL142" s="118" t="n">
        <v>20000</v>
      </c>
      <c r="AM142" s="118" t="n">
        <v>20000</v>
      </c>
    </row>
    <row r="143" customFormat="false" ht="21" hidden="false" customHeight="true" outlineLevel="0" collapsed="false">
      <c r="A143" s="46"/>
      <c r="B143" s="46"/>
      <c r="C143" s="46" t="s">
        <v>214</v>
      </c>
      <c r="D143" s="118" t="n">
        <v>20000</v>
      </c>
      <c r="E143" s="118" t="n">
        <v>20000</v>
      </c>
      <c r="F143" s="118" t="n">
        <v>20000</v>
      </c>
      <c r="G143" s="118" t="n">
        <v>20000</v>
      </c>
      <c r="H143" s="118" t="n">
        <v>20000</v>
      </c>
      <c r="I143" s="118" t="n">
        <v>20000</v>
      </c>
      <c r="J143" s="118" t="n">
        <v>20000</v>
      </c>
      <c r="K143" s="118" t="n">
        <v>20000</v>
      </c>
      <c r="L143" s="118" t="n">
        <v>20000</v>
      </c>
      <c r="M143" s="118" t="n">
        <v>20000</v>
      </c>
      <c r="N143" s="118" t="n">
        <v>20000</v>
      </c>
      <c r="O143" s="118" t="n">
        <v>20000</v>
      </c>
      <c r="P143" s="118" t="n">
        <v>20000</v>
      </c>
      <c r="Q143" s="118" t="n">
        <v>20000</v>
      </c>
      <c r="R143" s="118" t="n">
        <v>20000</v>
      </c>
      <c r="S143" s="118" t="n">
        <v>20000</v>
      </c>
      <c r="T143" s="118" t="n">
        <v>20000</v>
      </c>
      <c r="U143" s="118" t="n">
        <v>20000</v>
      </c>
      <c r="V143" s="118" t="n">
        <v>20000</v>
      </c>
      <c r="W143" s="118" t="n">
        <v>20000</v>
      </c>
      <c r="X143" s="118" t="n">
        <v>20000</v>
      </c>
      <c r="Y143" s="118" t="n">
        <v>20000</v>
      </c>
      <c r="Z143" s="118" t="n">
        <v>20000</v>
      </c>
      <c r="AA143" s="118" t="n">
        <v>20000</v>
      </c>
      <c r="AB143" s="118" t="n">
        <v>20000</v>
      </c>
      <c r="AC143" s="118" t="n">
        <v>20000</v>
      </c>
      <c r="AD143" s="118" t="n">
        <v>20000</v>
      </c>
      <c r="AE143" s="118" t="n">
        <v>20000</v>
      </c>
      <c r="AF143" s="118" t="n">
        <v>20000</v>
      </c>
      <c r="AG143" s="118" t="n">
        <v>20000</v>
      </c>
      <c r="AH143" s="118" t="n">
        <v>20000</v>
      </c>
      <c r="AI143" s="118" t="n">
        <v>20000</v>
      </c>
      <c r="AJ143" s="118" t="n">
        <v>20000</v>
      </c>
      <c r="AK143" s="118" t="n">
        <v>20000</v>
      </c>
      <c r="AL143" s="118" t="n">
        <v>20000</v>
      </c>
      <c r="AM143" s="118" t="n">
        <v>20000</v>
      </c>
    </row>
    <row r="144" customFormat="false" ht="21" hidden="false" customHeight="true" outlineLevel="0" collapsed="false">
      <c r="A144" s="46"/>
      <c r="B144" s="46"/>
      <c r="C144" s="46" t="s">
        <v>216</v>
      </c>
      <c r="D144" s="118" t="n">
        <v>20000</v>
      </c>
      <c r="E144" s="118" t="n">
        <v>20000</v>
      </c>
      <c r="F144" s="118" t="n">
        <v>20000</v>
      </c>
      <c r="G144" s="118" t="n">
        <v>20000</v>
      </c>
      <c r="H144" s="118" t="n">
        <v>20000</v>
      </c>
      <c r="I144" s="118" t="n">
        <v>20000</v>
      </c>
      <c r="J144" s="118" t="n">
        <v>20000</v>
      </c>
      <c r="K144" s="118" t="n">
        <v>20000</v>
      </c>
      <c r="L144" s="118" t="n">
        <v>20000</v>
      </c>
      <c r="M144" s="118" t="n">
        <v>20000</v>
      </c>
      <c r="N144" s="118" t="n">
        <v>20000</v>
      </c>
      <c r="O144" s="118" t="n">
        <v>20000</v>
      </c>
      <c r="P144" s="118" t="n">
        <v>20000</v>
      </c>
      <c r="Q144" s="118" t="n">
        <v>20000</v>
      </c>
      <c r="R144" s="118" t="n">
        <v>20000</v>
      </c>
      <c r="S144" s="118" t="n">
        <v>20000</v>
      </c>
      <c r="T144" s="118" t="n">
        <v>20000</v>
      </c>
      <c r="U144" s="118" t="n">
        <v>20000</v>
      </c>
      <c r="V144" s="118" t="n">
        <v>20000</v>
      </c>
      <c r="W144" s="118" t="n">
        <v>20000</v>
      </c>
      <c r="X144" s="118" t="n">
        <v>20000</v>
      </c>
      <c r="Y144" s="118" t="n">
        <v>20000</v>
      </c>
      <c r="Z144" s="118" t="n">
        <v>20000</v>
      </c>
      <c r="AA144" s="118" t="n">
        <v>20000</v>
      </c>
      <c r="AB144" s="118" t="n">
        <v>20000</v>
      </c>
      <c r="AC144" s="118" t="n">
        <v>20000</v>
      </c>
      <c r="AD144" s="118" t="n">
        <v>20000</v>
      </c>
      <c r="AE144" s="118" t="n">
        <v>20000</v>
      </c>
      <c r="AF144" s="118" t="n">
        <v>20000</v>
      </c>
      <c r="AG144" s="118" t="n">
        <v>20000</v>
      </c>
      <c r="AH144" s="118" t="n">
        <v>20000</v>
      </c>
      <c r="AI144" s="118" t="n">
        <v>20000</v>
      </c>
      <c r="AJ144" s="118" t="n">
        <v>20000</v>
      </c>
      <c r="AK144" s="118" t="n">
        <v>20000</v>
      </c>
      <c r="AL144" s="118" t="n">
        <v>20000</v>
      </c>
      <c r="AM144" s="118" t="n">
        <v>20000</v>
      </c>
    </row>
    <row r="145" customFormat="false" ht="21" hidden="false" customHeight="true" outlineLevel="0" collapsed="false">
      <c r="A145" s="46"/>
      <c r="B145" s="46"/>
      <c r="C145" s="46" t="s">
        <v>218</v>
      </c>
      <c r="D145" s="118" t="n">
        <v>20000</v>
      </c>
      <c r="E145" s="118" t="n">
        <v>20000</v>
      </c>
      <c r="F145" s="118" t="n">
        <v>20000</v>
      </c>
      <c r="G145" s="118" t="n">
        <v>20000</v>
      </c>
      <c r="H145" s="118" t="n">
        <v>20000</v>
      </c>
      <c r="I145" s="118" t="n">
        <v>20000</v>
      </c>
      <c r="J145" s="118" t="n">
        <v>20000</v>
      </c>
      <c r="K145" s="118" t="n">
        <v>20000</v>
      </c>
      <c r="L145" s="118" t="n">
        <v>20000</v>
      </c>
      <c r="M145" s="118" t="n">
        <v>20000</v>
      </c>
      <c r="N145" s="118" t="n">
        <v>20000</v>
      </c>
      <c r="O145" s="118" t="n">
        <v>20000</v>
      </c>
      <c r="P145" s="118" t="n">
        <v>20000</v>
      </c>
      <c r="Q145" s="118" t="n">
        <v>20000</v>
      </c>
      <c r="R145" s="118" t="n">
        <v>20000</v>
      </c>
      <c r="S145" s="118" t="n">
        <v>20000</v>
      </c>
      <c r="T145" s="118" t="n">
        <v>20000</v>
      </c>
      <c r="U145" s="118" t="n">
        <v>20000</v>
      </c>
      <c r="V145" s="118" t="n">
        <v>20000</v>
      </c>
      <c r="W145" s="118" t="n">
        <v>20000</v>
      </c>
      <c r="X145" s="118" t="n">
        <v>20000</v>
      </c>
      <c r="Y145" s="118" t="n">
        <v>20000</v>
      </c>
      <c r="Z145" s="118" t="n">
        <v>20000</v>
      </c>
      <c r="AA145" s="118" t="n">
        <v>20000</v>
      </c>
      <c r="AB145" s="118" t="n">
        <v>20000</v>
      </c>
      <c r="AC145" s="118" t="n">
        <v>20000</v>
      </c>
      <c r="AD145" s="118" t="n">
        <v>20000</v>
      </c>
      <c r="AE145" s="118" t="n">
        <v>20000</v>
      </c>
      <c r="AF145" s="118" t="n">
        <v>20000</v>
      </c>
      <c r="AG145" s="118" t="n">
        <v>20000</v>
      </c>
      <c r="AH145" s="118" t="n">
        <v>20000</v>
      </c>
      <c r="AI145" s="118" t="n">
        <v>20000</v>
      </c>
      <c r="AJ145" s="118" t="n">
        <v>20000</v>
      </c>
      <c r="AK145" s="118" t="n">
        <v>20000</v>
      </c>
      <c r="AL145" s="118" t="n">
        <v>20000</v>
      </c>
      <c r="AM145" s="118" t="n">
        <v>20000</v>
      </c>
    </row>
    <row r="146" customFormat="false" ht="21" hidden="false" customHeight="true" outlineLevel="0" collapsed="false">
      <c r="A146" s="46"/>
      <c r="B146" s="46"/>
      <c r="C146" s="46" t="s">
        <v>220</v>
      </c>
      <c r="D146" s="118" t="n">
        <v>20000</v>
      </c>
      <c r="E146" s="118" t="n">
        <v>20000</v>
      </c>
      <c r="F146" s="118" t="n">
        <v>20000</v>
      </c>
      <c r="G146" s="118" t="n">
        <v>20000</v>
      </c>
      <c r="H146" s="118" t="n">
        <v>20000</v>
      </c>
      <c r="I146" s="118" t="n">
        <v>20000</v>
      </c>
      <c r="J146" s="118" t="n">
        <v>20000</v>
      </c>
      <c r="K146" s="118" t="n">
        <v>20000</v>
      </c>
      <c r="L146" s="118" t="n">
        <v>20000</v>
      </c>
      <c r="M146" s="118" t="n">
        <v>20000</v>
      </c>
      <c r="N146" s="118" t="n">
        <v>20000</v>
      </c>
      <c r="O146" s="118" t="n">
        <v>20000</v>
      </c>
      <c r="P146" s="118" t="n">
        <v>20000</v>
      </c>
      <c r="Q146" s="118" t="n">
        <v>20000</v>
      </c>
      <c r="R146" s="118" t="n">
        <v>20000</v>
      </c>
      <c r="S146" s="118" t="n">
        <v>20000</v>
      </c>
      <c r="T146" s="118" t="n">
        <v>20000</v>
      </c>
      <c r="U146" s="118" t="n">
        <v>20000</v>
      </c>
      <c r="V146" s="118" t="n">
        <v>20000</v>
      </c>
      <c r="W146" s="118" t="n">
        <v>20000</v>
      </c>
      <c r="X146" s="118" t="n">
        <v>20000</v>
      </c>
      <c r="Y146" s="118" t="n">
        <v>20000</v>
      </c>
      <c r="Z146" s="118" t="n">
        <v>20000</v>
      </c>
      <c r="AA146" s="118" t="n">
        <v>20000</v>
      </c>
      <c r="AB146" s="118" t="n">
        <v>20000</v>
      </c>
      <c r="AC146" s="118" t="n">
        <v>20000</v>
      </c>
      <c r="AD146" s="118" t="n">
        <v>20000</v>
      </c>
      <c r="AE146" s="118" t="n">
        <v>20000</v>
      </c>
      <c r="AF146" s="118" t="n">
        <v>20000</v>
      </c>
      <c r="AG146" s="118" t="n">
        <v>20000</v>
      </c>
      <c r="AH146" s="118" t="n">
        <v>20000</v>
      </c>
      <c r="AI146" s="118" t="n">
        <v>20000</v>
      </c>
      <c r="AJ146" s="118" t="n">
        <v>20000</v>
      </c>
      <c r="AK146" s="118" t="n">
        <v>20000</v>
      </c>
      <c r="AL146" s="118" t="n">
        <v>20000</v>
      </c>
      <c r="AM146" s="118" t="n">
        <v>20000</v>
      </c>
    </row>
    <row r="147" customFormat="false" ht="21" hidden="false" customHeight="true" outlineLevel="0" collapsed="false">
      <c r="A147" s="46"/>
      <c r="B147" s="46"/>
      <c r="C147" s="46" t="s">
        <v>221</v>
      </c>
      <c r="D147" s="118" t="n">
        <v>20000</v>
      </c>
      <c r="E147" s="118" t="n">
        <v>20000</v>
      </c>
      <c r="F147" s="118" t="n">
        <v>20000</v>
      </c>
      <c r="G147" s="118" t="n">
        <v>20000</v>
      </c>
      <c r="H147" s="118" t="n">
        <v>20000</v>
      </c>
      <c r="I147" s="118" t="n">
        <v>20000</v>
      </c>
      <c r="J147" s="118" t="n">
        <v>20000</v>
      </c>
      <c r="K147" s="118" t="n">
        <v>20000</v>
      </c>
      <c r="L147" s="118" t="n">
        <v>20000</v>
      </c>
      <c r="M147" s="118" t="n">
        <v>20000</v>
      </c>
      <c r="N147" s="118" t="n">
        <v>20000</v>
      </c>
      <c r="O147" s="118" t="n">
        <v>20000</v>
      </c>
      <c r="P147" s="118" t="n">
        <v>20000</v>
      </c>
      <c r="Q147" s="118" t="n">
        <v>20000</v>
      </c>
      <c r="R147" s="118" t="n">
        <v>20000</v>
      </c>
      <c r="S147" s="118" t="n">
        <v>20000</v>
      </c>
      <c r="T147" s="118" t="n">
        <v>20000</v>
      </c>
      <c r="U147" s="118" t="n">
        <v>20000</v>
      </c>
      <c r="V147" s="118" t="n">
        <v>20000</v>
      </c>
      <c r="W147" s="118" t="n">
        <v>20000</v>
      </c>
      <c r="X147" s="118" t="n">
        <v>20000</v>
      </c>
      <c r="Y147" s="118" t="n">
        <v>20000</v>
      </c>
      <c r="Z147" s="118" t="n">
        <v>20000</v>
      </c>
      <c r="AA147" s="118" t="n">
        <v>20000</v>
      </c>
      <c r="AB147" s="118" t="n">
        <v>20000</v>
      </c>
      <c r="AC147" s="118" t="n">
        <v>20000</v>
      </c>
      <c r="AD147" s="118" t="n">
        <v>20000</v>
      </c>
      <c r="AE147" s="118" t="n">
        <v>20000</v>
      </c>
      <c r="AF147" s="118" t="n">
        <v>20000</v>
      </c>
      <c r="AG147" s="118" t="n">
        <v>20000</v>
      </c>
      <c r="AH147" s="118" t="n">
        <v>20000</v>
      </c>
      <c r="AI147" s="118" t="n">
        <v>20000</v>
      </c>
      <c r="AJ147" s="118" t="n">
        <v>20000</v>
      </c>
      <c r="AK147" s="118" t="n">
        <v>20000</v>
      </c>
      <c r="AL147" s="118" t="n">
        <v>20000</v>
      </c>
      <c r="AM147" s="118" t="n">
        <v>20000</v>
      </c>
    </row>
    <row r="148" customFormat="false" ht="21" hidden="false" customHeight="true" outlineLevel="0" collapsed="false">
      <c r="A148" s="46"/>
      <c r="B148" s="46"/>
      <c r="C148" s="46" t="s">
        <v>222</v>
      </c>
      <c r="D148" s="118" t="n">
        <v>20000</v>
      </c>
      <c r="E148" s="118" t="n">
        <v>20000</v>
      </c>
      <c r="F148" s="118" t="n">
        <v>20000</v>
      </c>
      <c r="G148" s="118" t="n">
        <v>20000</v>
      </c>
      <c r="H148" s="118" t="n">
        <v>20000</v>
      </c>
      <c r="I148" s="118" t="n">
        <v>20000</v>
      </c>
      <c r="J148" s="118" t="n">
        <v>20000</v>
      </c>
      <c r="K148" s="118" t="n">
        <v>20000</v>
      </c>
      <c r="L148" s="118" t="n">
        <v>20000</v>
      </c>
      <c r="M148" s="118" t="n">
        <v>20000</v>
      </c>
      <c r="N148" s="118" t="n">
        <v>20000</v>
      </c>
      <c r="O148" s="118" t="n">
        <v>20000</v>
      </c>
      <c r="P148" s="118" t="n">
        <v>20000</v>
      </c>
      <c r="Q148" s="118" t="n">
        <v>20000</v>
      </c>
      <c r="R148" s="118" t="n">
        <v>20000</v>
      </c>
      <c r="S148" s="118" t="n">
        <v>20000</v>
      </c>
      <c r="T148" s="118" t="n">
        <v>20000</v>
      </c>
      <c r="U148" s="118" t="n">
        <v>20000</v>
      </c>
      <c r="V148" s="118" t="n">
        <v>20000</v>
      </c>
      <c r="W148" s="118" t="n">
        <v>20000</v>
      </c>
      <c r="X148" s="118" t="n">
        <v>20000</v>
      </c>
      <c r="Y148" s="118" t="n">
        <v>20000</v>
      </c>
      <c r="Z148" s="118" t="n">
        <v>20000</v>
      </c>
      <c r="AA148" s="118" t="n">
        <v>20000</v>
      </c>
      <c r="AB148" s="118" t="n">
        <v>20000</v>
      </c>
      <c r="AC148" s="118" t="n">
        <v>20000</v>
      </c>
      <c r="AD148" s="118" t="n">
        <v>20000</v>
      </c>
      <c r="AE148" s="118" t="n">
        <v>20000</v>
      </c>
      <c r="AF148" s="118" t="n">
        <v>20000</v>
      </c>
      <c r="AG148" s="118" t="n">
        <v>20000</v>
      </c>
      <c r="AH148" s="118" t="n">
        <v>20000</v>
      </c>
      <c r="AI148" s="118" t="n">
        <v>20000</v>
      </c>
      <c r="AJ148" s="118" t="n">
        <v>20000</v>
      </c>
      <c r="AK148" s="118" t="n">
        <v>20000</v>
      </c>
      <c r="AL148" s="118" t="n">
        <v>20000</v>
      </c>
      <c r="AM148" s="118" t="n">
        <v>20000</v>
      </c>
    </row>
    <row r="149" customFormat="false" ht="21" hidden="false" customHeight="true" outlineLevel="0" collapsed="false">
      <c r="A149" s="46"/>
      <c r="B149" s="46"/>
      <c r="C149" s="46" t="s">
        <v>223</v>
      </c>
      <c r="D149" s="118" t="n">
        <v>20000</v>
      </c>
      <c r="E149" s="118" t="n">
        <v>20000</v>
      </c>
      <c r="F149" s="118" t="n">
        <v>20000</v>
      </c>
      <c r="G149" s="118" t="n">
        <v>20000</v>
      </c>
      <c r="H149" s="118" t="n">
        <v>20000</v>
      </c>
      <c r="I149" s="118" t="n">
        <v>20000</v>
      </c>
      <c r="J149" s="118" t="n">
        <v>20000</v>
      </c>
      <c r="K149" s="118" t="n">
        <v>20000</v>
      </c>
      <c r="L149" s="118" t="n">
        <v>20000</v>
      </c>
      <c r="M149" s="118" t="n">
        <v>20000</v>
      </c>
      <c r="N149" s="118" t="n">
        <v>20000</v>
      </c>
      <c r="O149" s="118" t="n">
        <v>20000</v>
      </c>
      <c r="P149" s="118" t="n">
        <v>20000</v>
      </c>
      <c r="Q149" s="118" t="n">
        <v>20000</v>
      </c>
      <c r="R149" s="118" t="n">
        <v>20000</v>
      </c>
      <c r="S149" s="118" t="n">
        <v>20000</v>
      </c>
      <c r="T149" s="118" t="n">
        <v>20000</v>
      </c>
      <c r="U149" s="118" t="n">
        <v>20000</v>
      </c>
      <c r="V149" s="118" t="n">
        <v>20000</v>
      </c>
      <c r="W149" s="118" t="n">
        <v>20000</v>
      </c>
      <c r="X149" s="118" t="n">
        <v>20000</v>
      </c>
      <c r="Y149" s="118" t="n">
        <v>20000</v>
      </c>
      <c r="Z149" s="118" t="n">
        <v>20000</v>
      </c>
      <c r="AA149" s="118" t="n">
        <v>20000</v>
      </c>
      <c r="AB149" s="118" t="n">
        <v>20000</v>
      </c>
      <c r="AC149" s="118" t="n">
        <v>20000</v>
      </c>
      <c r="AD149" s="118" t="n">
        <v>20000</v>
      </c>
      <c r="AE149" s="118" t="n">
        <v>20000</v>
      </c>
      <c r="AF149" s="118" t="n">
        <v>20000</v>
      </c>
      <c r="AG149" s="118" t="n">
        <v>20000</v>
      </c>
      <c r="AH149" s="118" t="n">
        <v>20000</v>
      </c>
      <c r="AI149" s="118" t="n">
        <v>20000</v>
      </c>
      <c r="AJ149" s="118" t="n">
        <v>20000</v>
      </c>
      <c r="AK149" s="118" t="n">
        <v>20000</v>
      </c>
      <c r="AL149" s="118" t="n">
        <v>20000</v>
      </c>
      <c r="AM149" s="118" t="n">
        <v>20000</v>
      </c>
    </row>
    <row r="150" customFormat="false" ht="21" hidden="false" customHeight="true" outlineLevel="0" collapsed="false">
      <c r="A150" s="46"/>
      <c r="B150" s="46"/>
      <c r="C150" s="46"/>
      <c r="D150" s="112"/>
      <c r="E150" s="112"/>
      <c r="F150" s="112"/>
      <c r="G150" s="112"/>
      <c r="H150" s="112"/>
      <c r="I150" s="112"/>
      <c r="J150" s="112"/>
      <c r="K150" s="112"/>
      <c r="L150" s="112"/>
      <c r="M150" s="112"/>
      <c r="N150" s="112"/>
      <c r="O150" s="112"/>
      <c r="P150" s="112"/>
      <c r="Q150" s="112"/>
      <c r="R150" s="112"/>
      <c r="S150" s="112"/>
      <c r="T150" s="112"/>
      <c r="U150" s="112"/>
      <c r="V150" s="112"/>
      <c r="W150" s="112"/>
      <c r="X150" s="112"/>
      <c r="Y150" s="112"/>
      <c r="Z150" s="112"/>
      <c r="AA150" s="112"/>
      <c r="AB150" s="112"/>
      <c r="AC150" s="112"/>
      <c r="AD150" s="112"/>
      <c r="AE150" s="112"/>
      <c r="AF150" s="112"/>
      <c r="AG150" s="112"/>
      <c r="AH150" s="112"/>
      <c r="AI150" s="112"/>
      <c r="AJ150" s="112"/>
      <c r="AK150" s="112"/>
      <c r="AL150" s="112"/>
      <c r="AM150" s="112"/>
    </row>
    <row r="151" customFormat="false" ht="21" hidden="false" customHeight="true" outlineLevel="0" collapsed="false">
      <c r="A151" s="46"/>
      <c r="B151" s="46"/>
      <c r="C151" s="89" t="s">
        <v>344</v>
      </c>
      <c r="D151" s="117" t="n">
        <f aca="false">CHOOSE(Settings!$C$5,D152,D153,D154,D155,D156,D157,D158,D159,D160,D161,D162)</f>
        <v>25000</v>
      </c>
      <c r="E151" s="117" t="n">
        <f aca="false">CHOOSE(Settings!$C$5,E152,E153,E154,E155,E156,E157,E158,E159,E160,E161,E162)</f>
        <v>25000</v>
      </c>
      <c r="F151" s="117" t="n">
        <f aca="false">CHOOSE(Settings!$C$5,F152,F153,F154,F155,F156,F157,F158,F159,F160,F161,F162)</f>
        <v>25000</v>
      </c>
      <c r="G151" s="117" t="n">
        <f aca="false">CHOOSE(Settings!$C$5,G152,G153,G154,G155,G156,G157,G158,G159,G160,G161,G162)</f>
        <v>25000</v>
      </c>
      <c r="H151" s="117" t="n">
        <f aca="false">CHOOSE(Settings!$C$5,H152,H153,H154,H155,H156,H157,H158,H159,H160,H161,H162)</f>
        <v>25000</v>
      </c>
      <c r="I151" s="117" t="n">
        <f aca="false">CHOOSE(Settings!$C$5,I152,I153,I154,I155,I156,I157,I158,I159,I160,I161,I162)</f>
        <v>25000</v>
      </c>
      <c r="J151" s="117" t="n">
        <f aca="false">CHOOSE(Settings!$C$5,J152,J153,J154,J155,J156,J157,J158,J159,J160,J161,J162)</f>
        <v>25000</v>
      </c>
      <c r="K151" s="117" t="n">
        <f aca="false">CHOOSE(Settings!$C$5,K152,K153,K154,K155,K156,K157,K158,K159,K160,K161,K162)</f>
        <v>25000</v>
      </c>
      <c r="L151" s="117" t="n">
        <f aca="false">CHOOSE(Settings!$C$5,L152,L153,L154,L155,L156,L157,L158,L159,L160,L161,L162)</f>
        <v>25000</v>
      </c>
      <c r="M151" s="117" t="n">
        <f aca="false">CHOOSE(Settings!$C$5,M152,M153,M154,M155,M156,M157,M158,M159,M160,M161,M162)</f>
        <v>25000</v>
      </c>
      <c r="N151" s="117" t="n">
        <f aca="false">CHOOSE(Settings!$C$5,N152,N153,N154,N155,N156,N157,N158,N159,N160,N161,N162)</f>
        <v>25000</v>
      </c>
      <c r="O151" s="117" t="n">
        <f aca="false">CHOOSE(Settings!$C$5,O152,O153,O154,O155,O156,O157,O158,O159,O160,O161,O162)</f>
        <v>25000</v>
      </c>
      <c r="P151" s="117" t="n">
        <f aca="false">CHOOSE(Settings!$C$5,P152,P153,P154,P155,P156,P157,P158,P159,P160,P161,P162)</f>
        <v>25000</v>
      </c>
      <c r="Q151" s="117" t="n">
        <f aca="false">CHOOSE(Settings!$C$5,Q152,Q153,Q154,Q155,Q156,Q157,Q158,Q159,Q160,Q161,Q162)</f>
        <v>25000</v>
      </c>
      <c r="R151" s="117" t="n">
        <f aca="false">CHOOSE(Settings!$C$5,R152,R153,R154,R155,R156,R157,R158,R159,R160,R161,R162)</f>
        <v>25000</v>
      </c>
      <c r="S151" s="117" t="n">
        <f aca="false">CHOOSE(Settings!$C$5,S152,S153,S154,S155,S156,S157,S158,S159,S160,S161,S162)</f>
        <v>25000</v>
      </c>
      <c r="T151" s="117" t="n">
        <f aca="false">CHOOSE(Settings!$C$5,T152,T153,T154,T155,T156,T157,T158,T159,T160,T161,T162)</f>
        <v>25000</v>
      </c>
      <c r="U151" s="117" t="n">
        <f aca="false">CHOOSE(Settings!$C$5,U152,U153,U154,U155,U156,U157,U158,U159,U160,U161,U162)</f>
        <v>25000</v>
      </c>
      <c r="V151" s="117" t="n">
        <f aca="false">CHOOSE(Settings!$C$5,V152,V153,V154,V155,V156,V157,V158,V159,V160,V161,V162)</f>
        <v>25000</v>
      </c>
      <c r="W151" s="117" t="n">
        <f aca="false">CHOOSE(Settings!$C$5,W152,W153,W154,W155,W156,W157,W158,W159,W160,W161,W162)</f>
        <v>25000</v>
      </c>
      <c r="X151" s="117" t="n">
        <f aca="false">CHOOSE(Settings!$C$5,X152,X153,X154,X155,X156,X157,X158,X159,X160,X161,X162)</f>
        <v>25000</v>
      </c>
      <c r="Y151" s="117" t="n">
        <f aca="false">CHOOSE(Settings!$C$5,Y152,Y153,Y154,Y155,Y156,Y157,Y158,Y159,Y160,Y161,Y162)</f>
        <v>25000</v>
      </c>
      <c r="Z151" s="117" t="n">
        <f aca="false">CHOOSE(Settings!$C$5,Z152,Z153,Z154,Z155,Z156,Z157,Z158,Z159,Z160,Z161,Z162)</f>
        <v>25000</v>
      </c>
      <c r="AA151" s="117" t="n">
        <f aca="false">CHOOSE(Settings!$C$5,AA152,AA153,AA154,AA155,AA156,AA157,AA158,AA159,AA160,AA161,AA162)</f>
        <v>25000</v>
      </c>
      <c r="AB151" s="117" t="n">
        <f aca="false">CHOOSE(Settings!$C$5,AB152,AB153,AB154,AB155,AB156,AB157,AB158,AB159,AB160,AB161,AB162)</f>
        <v>25000</v>
      </c>
      <c r="AC151" s="117" t="n">
        <f aca="false">CHOOSE(Settings!$C$5,AC152,AC153,AC154,AC155,AC156,AC157,AC158,AC159,AC160,AC161,AC162)</f>
        <v>25000</v>
      </c>
      <c r="AD151" s="117" t="n">
        <f aca="false">CHOOSE(Settings!$C$5,AD152,AD153,AD154,AD155,AD156,AD157,AD158,AD159,AD160,AD161,AD162)</f>
        <v>25000</v>
      </c>
      <c r="AE151" s="117" t="n">
        <f aca="false">CHOOSE(Settings!$C$5,AE152,AE153,AE154,AE155,AE156,AE157,AE158,AE159,AE160,AE161,AE162)</f>
        <v>25000</v>
      </c>
      <c r="AF151" s="117" t="n">
        <f aca="false">CHOOSE(Settings!$C$5,AF152,AF153,AF154,AF155,AF156,AF157,AF158,AF159,AF160,AF161,AF162)</f>
        <v>25000</v>
      </c>
      <c r="AG151" s="117" t="n">
        <f aca="false">CHOOSE(Settings!$C$5,AG152,AG153,AG154,AG155,AG156,AG157,AG158,AG159,AG160,AG161,AG162)</f>
        <v>25000</v>
      </c>
      <c r="AH151" s="117" t="n">
        <f aca="false">CHOOSE(Settings!$C$5,AH152,AH153,AH154,AH155,AH156,AH157,AH158,AH159,AH160,AH161,AH162)</f>
        <v>25000</v>
      </c>
      <c r="AI151" s="117" t="n">
        <f aca="false">CHOOSE(Settings!$C$5,AI152,AI153,AI154,AI155,AI156,AI157,AI158,AI159,AI160,AI161,AI162)</f>
        <v>25000</v>
      </c>
      <c r="AJ151" s="117" t="n">
        <f aca="false">CHOOSE(Settings!$C$5,AJ152,AJ153,AJ154,AJ155,AJ156,AJ157,AJ158,AJ159,AJ160,AJ161,AJ162)</f>
        <v>25000</v>
      </c>
      <c r="AK151" s="117" t="n">
        <f aca="false">CHOOSE(Settings!$C$5,AK152,AK153,AK154,AK155,AK156,AK157,AK158,AK159,AK160,AK161,AK162)</f>
        <v>25000</v>
      </c>
      <c r="AL151" s="117" t="n">
        <f aca="false">CHOOSE(Settings!$C$5,AL152,AL153,AL154,AL155,AL156,AL157,AL158,AL159,AL160,AL161,AL162)</f>
        <v>25000</v>
      </c>
      <c r="AM151" s="117" t="n">
        <f aca="false">CHOOSE(Settings!$C$5,AM152,AM153,AM154,AM155,AM156,AM157,AM158,AM159,AM160,AM161,AM162)</f>
        <v>25000</v>
      </c>
    </row>
    <row r="152" customFormat="false" ht="21" hidden="false" customHeight="true" outlineLevel="0" collapsed="false">
      <c r="A152" s="46"/>
      <c r="B152" s="46"/>
      <c r="C152" s="46" t="s">
        <v>207</v>
      </c>
      <c r="D152" s="118" t="n">
        <v>25000</v>
      </c>
      <c r="E152" s="118" t="n">
        <v>25000</v>
      </c>
      <c r="F152" s="118" t="n">
        <v>25000</v>
      </c>
      <c r="G152" s="118" t="n">
        <v>25000</v>
      </c>
      <c r="H152" s="118" t="n">
        <v>25000</v>
      </c>
      <c r="I152" s="118" t="n">
        <v>25000</v>
      </c>
      <c r="J152" s="118" t="n">
        <v>25000</v>
      </c>
      <c r="K152" s="118" t="n">
        <v>25000</v>
      </c>
      <c r="L152" s="118" t="n">
        <v>25000</v>
      </c>
      <c r="M152" s="118" t="n">
        <v>25000</v>
      </c>
      <c r="N152" s="118" t="n">
        <v>25000</v>
      </c>
      <c r="O152" s="118" t="n">
        <v>25000</v>
      </c>
      <c r="P152" s="118" t="n">
        <v>25000</v>
      </c>
      <c r="Q152" s="118" t="n">
        <v>25000</v>
      </c>
      <c r="R152" s="118" t="n">
        <v>25000</v>
      </c>
      <c r="S152" s="118" t="n">
        <v>25000</v>
      </c>
      <c r="T152" s="118" t="n">
        <v>25000</v>
      </c>
      <c r="U152" s="118" t="n">
        <v>25000</v>
      </c>
      <c r="V152" s="118" t="n">
        <v>25000</v>
      </c>
      <c r="W152" s="118" t="n">
        <v>25000</v>
      </c>
      <c r="X152" s="118" t="n">
        <v>25000</v>
      </c>
      <c r="Y152" s="118" t="n">
        <v>25000</v>
      </c>
      <c r="Z152" s="118" t="n">
        <v>25000</v>
      </c>
      <c r="AA152" s="118" t="n">
        <v>25000</v>
      </c>
      <c r="AB152" s="118" t="n">
        <v>25000</v>
      </c>
      <c r="AC152" s="118" t="n">
        <v>25000</v>
      </c>
      <c r="AD152" s="118" t="n">
        <v>25000</v>
      </c>
      <c r="AE152" s="118" t="n">
        <v>25000</v>
      </c>
      <c r="AF152" s="118" t="n">
        <v>25000</v>
      </c>
      <c r="AG152" s="118" t="n">
        <v>25000</v>
      </c>
      <c r="AH152" s="118" t="n">
        <v>25000</v>
      </c>
      <c r="AI152" s="118" t="n">
        <v>25000</v>
      </c>
      <c r="AJ152" s="118" t="n">
        <v>25000</v>
      </c>
      <c r="AK152" s="118" t="n">
        <v>25000</v>
      </c>
      <c r="AL152" s="118" t="n">
        <v>25000</v>
      </c>
      <c r="AM152" s="118" t="n">
        <v>25000</v>
      </c>
    </row>
    <row r="153" customFormat="false" ht="21" hidden="false" customHeight="true" outlineLevel="0" collapsed="false">
      <c r="A153" s="46"/>
      <c r="B153" s="46"/>
      <c r="C153" s="46" t="s">
        <v>209</v>
      </c>
      <c r="D153" s="118" t="n">
        <v>25000</v>
      </c>
      <c r="E153" s="118" t="n">
        <v>25000</v>
      </c>
      <c r="F153" s="118" t="n">
        <v>25000</v>
      </c>
      <c r="G153" s="118" t="n">
        <v>25000</v>
      </c>
      <c r="H153" s="118" t="n">
        <v>25000</v>
      </c>
      <c r="I153" s="118" t="n">
        <v>25000</v>
      </c>
      <c r="J153" s="118" t="n">
        <v>25000</v>
      </c>
      <c r="K153" s="118" t="n">
        <v>25000</v>
      </c>
      <c r="L153" s="118" t="n">
        <v>25000</v>
      </c>
      <c r="M153" s="118" t="n">
        <v>25000</v>
      </c>
      <c r="N153" s="118" t="n">
        <v>25000</v>
      </c>
      <c r="O153" s="118" t="n">
        <v>25000</v>
      </c>
      <c r="P153" s="118" t="n">
        <v>25000</v>
      </c>
      <c r="Q153" s="118" t="n">
        <v>25000</v>
      </c>
      <c r="R153" s="118" t="n">
        <v>25000</v>
      </c>
      <c r="S153" s="118" t="n">
        <v>25000</v>
      </c>
      <c r="T153" s="118" t="n">
        <v>25000</v>
      </c>
      <c r="U153" s="118" t="n">
        <v>25000</v>
      </c>
      <c r="V153" s="118" t="n">
        <v>25000</v>
      </c>
      <c r="W153" s="118" t="n">
        <v>25000</v>
      </c>
      <c r="X153" s="118" t="n">
        <v>25000</v>
      </c>
      <c r="Y153" s="118" t="n">
        <v>25000</v>
      </c>
      <c r="Z153" s="118" t="n">
        <v>25000</v>
      </c>
      <c r="AA153" s="118" t="n">
        <v>25000</v>
      </c>
      <c r="AB153" s="118" t="n">
        <v>25000</v>
      </c>
      <c r="AC153" s="118" t="n">
        <v>25000</v>
      </c>
      <c r="AD153" s="118" t="n">
        <v>25000</v>
      </c>
      <c r="AE153" s="118" t="n">
        <v>25000</v>
      </c>
      <c r="AF153" s="118" t="n">
        <v>25000</v>
      </c>
      <c r="AG153" s="118" t="n">
        <v>25000</v>
      </c>
      <c r="AH153" s="118" t="n">
        <v>25000</v>
      </c>
      <c r="AI153" s="118" t="n">
        <v>25000</v>
      </c>
      <c r="AJ153" s="118" t="n">
        <v>25000</v>
      </c>
      <c r="AK153" s="118" t="n">
        <v>25000</v>
      </c>
      <c r="AL153" s="118" t="n">
        <v>25000</v>
      </c>
      <c r="AM153" s="118" t="n">
        <v>25000</v>
      </c>
    </row>
    <row r="154" customFormat="false" ht="21" hidden="false" customHeight="true" outlineLevel="0" collapsed="false">
      <c r="A154" s="46"/>
      <c r="B154" s="46"/>
      <c r="C154" s="46" t="s">
        <v>210</v>
      </c>
      <c r="D154" s="118" t="n">
        <v>25000</v>
      </c>
      <c r="E154" s="118" t="n">
        <v>25000</v>
      </c>
      <c r="F154" s="118" t="n">
        <v>25000</v>
      </c>
      <c r="G154" s="118" t="n">
        <v>25000</v>
      </c>
      <c r="H154" s="118" t="n">
        <v>25000</v>
      </c>
      <c r="I154" s="118" t="n">
        <v>25000</v>
      </c>
      <c r="J154" s="118" t="n">
        <v>25000</v>
      </c>
      <c r="K154" s="118" t="n">
        <v>25000</v>
      </c>
      <c r="L154" s="118" t="n">
        <v>25000</v>
      </c>
      <c r="M154" s="118" t="n">
        <v>25000</v>
      </c>
      <c r="N154" s="118" t="n">
        <v>25000</v>
      </c>
      <c r="O154" s="118" t="n">
        <v>25000</v>
      </c>
      <c r="P154" s="118" t="n">
        <v>25000</v>
      </c>
      <c r="Q154" s="118" t="n">
        <v>25000</v>
      </c>
      <c r="R154" s="118" t="n">
        <v>25000</v>
      </c>
      <c r="S154" s="118" t="n">
        <v>25000</v>
      </c>
      <c r="T154" s="118" t="n">
        <v>25000</v>
      </c>
      <c r="U154" s="118" t="n">
        <v>25000</v>
      </c>
      <c r="V154" s="118" t="n">
        <v>25000</v>
      </c>
      <c r="W154" s="118" t="n">
        <v>25000</v>
      </c>
      <c r="X154" s="118" t="n">
        <v>25000</v>
      </c>
      <c r="Y154" s="118" t="n">
        <v>25000</v>
      </c>
      <c r="Z154" s="118" t="n">
        <v>25000</v>
      </c>
      <c r="AA154" s="118" t="n">
        <v>25000</v>
      </c>
      <c r="AB154" s="118" t="n">
        <v>25000</v>
      </c>
      <c r="AC154" s="118" t="n">
        <v>25000</v>
      </c>
      <c r="AD154" s="118" t="n">
        <v>25000</v>
      </c>
      <c r="AE154" s="118" t="n">
        <v>25000</v>
      </c>
      <c r="AF154" s="118" t="n">
        <v>25000</v>
      </c>
      <c r="AG154" s="118" t="n">
        <v>25000</v>
      </c>
      <c r="AH154" s="118" t="n">
        <v>25000</v>
      </c>
      <c r="AI154" s="118" t="n">
        <v>25000</v>
      </c>
      <c r="AJ154" s="118" t="n">
        <v>25000</v>
      </c>
      <c r="AK154" s="118" t="n">
        <v>25000</v>
      </c>
      <c r="AL154" s="118" t="n">
        <v>25000</v>
      </c>
      <c r="AM154" s="118" t="n">
        <v>25000</v>
      </c>
    </row>
    <row r="155" customFormat="false" ht="21" hidden="false" customHeight="true" outlineLevel="0" collapsed="false">
      <c r="A155" s="46"/>
      <c r="B155" s="46"/>
      <c r="C155" s="46" t="s">
        <v>212</v>
      </c>
      <c r="D155" s="118" t="n">
        <v>25000</v>
      </c>
      <c r="E155" s="118" t="n">
        <v>25000</v>
      </c>
      <c r="F155" s="118" t="n">
        <v>25000</v>
      </c>
      <c r="G155" s="118" t="n">
        <v>25000</v>
      </c>
      <c r="H155" s="118" t="n">
        <v>25000</v>
      </c>
      <c r="I155" s="118" t="n">
        <v>25000</v>
      </c>
      <c r="J155" s="118" t="n">
        <v>25000</v>
      </c>
      <c r="K155" s="118" t="n">
        <v>25000</v>
      </c>
      <c r="L155" s="118" t="n">
        <v>25000</v>
      </c>
      <c r="M155" s="118" t="n">
        <v>25000</v>
      </c>
      <c r="N155" s="118" t="n">
        <v>25000</v>
      </c>
      <c r="O155" s="118" t="n">
        <v>25000</v>
      </c>
      <c r="P155" s="118" t="n">
        <v>25000</v>
      </c>
      <c r="Q155" s="118" t="n">
        <v>25000</v>
      </c>
      <c r="R155" s="118" t="n">
        <v>25000</v>
      </c>
      <c r="S155" s="118" t="n">
        <v>25000</v>
      </c>
      <c r="T155" s="118" t="n">
        <v>25000</v>
      </c>
      <c r="U155" s="118" t="n">
        <v>25000</v>
      </c>
      <c r="V155" s="118" t="n">
        <v>25000</v>
      </c>
      <c r="W155" s="118" t="n">
        <v>25000</v>
      </c>
      <c r="X155" s="118" t="n">
        <v>25000</v>
      </c>
      <c r="Y155" s="118" t="n">
        <v>25000</v>
      </c>
      <c r="Z155" s="118" t="n">
        <v>25000</v>
      </c>
      <c r="AA155" s="118" t="n">
        <v>25000</v>
      </c>
      <c r="AB155" s="118" t="n">
        <v>25000</v>
      </c>
      <c r="AC155" s="118" t="n">
        <v>25000</v>
      </c>
      <c r="AD155" s="118" t="n">
        <v>25000</v>
      </c>
      <c r="AE155" s="118" t="n">
        <v>25000</v>
      </c>
      <c r="AF155" s="118" t="n">
        <v>25000</v>
      </c>
      <c r="AG155" s="118" t="n">
        <v>25000</v>
      </c>
      <c r="AH155" s="118" t="n">
        <v>25000</v>
      </c>
      <c r="AI155" s="118" t="n">
        <v>25000</v>
      </c>
      <c r="AJ155" s="118" t="n">
        <v>25000</v>
      </c>
      <c r="AK155" s="118" t="n">
        <v>25000</v>
      </c>
      <c r="AL155" s="118" t="n">
        <v>25000</v>
      </c>
      <c r="AM155" s="118" t="n">
        <v>25000</v>
      </c>
    </row>
    <row r="156" customFormat="false" ht="21" hidden="false" customHeight="true" outlineLevel="0" collapsed="false">
      <c r="A156" s="46"/>
      <c r="B156" s="46"/>
      <c r="C156" s="46" t="s">
        <v>214</v>
      </c>
      <c r="D156" s="118" t="n">
        <v>25000</v>
      </c>
      <c r="E156" s="118" t="n">
        <v>25000</v>
      </c>
      <c r="F156" s="118" t="n">
        <v>25000</v>
      </c>
      <c r="G156" s="118" t="n">
        <v>25000</v>
      </c>
      <c r="H156" s="118" t="n">
        <v>25000</v>
      </c>
      <c r="I156" s="118" t="n">
        <v>25000</v>
      </c>
      <c r="J156" s="118" t="n">
        <v>25000</v>
      </c>
      <c r="K156" s="118" t="n">
        <v>25000</v>
      </c>
      <c r="L156" s="118" t="n">
        <v>25000</v>
      </c>
      <c r="M156" s="118" t="n">
        <v>25000</v>
      </c>
      <c r="N156" s="118" t="n">
        <v>25000</v>
      </c>
      <c r="O156" s="118" t="n">
        <v>25000</v>
      </c>
      <c r="P156" s="118" t="n">
        <v>25000</v>
      </c>
      <c r="Q156" s="118" t="n">
        <v>25000</v>
      </c>
      <c r="R156" s="118" t="n">
        <v>25000</v>
      </c>
      <c r="S156" s="118" t="n">
        <v>25000</v>
      </c>
      <c r="T156" s="118" t="n">
        <v>25000</v>
      </c>
      <c r="U156" s="118" t="n">
        <v>25000</v>
      </c>
      <c r="V156" s="118" t="n">
        <v>25000</v>
      </c>
      <c r="W156" s="118" t="n">
        <v>25000</v>
      </c>
      <c r="X156" s="118" t="n">
        <v>25000</v>
      </c>
      <c r="Y156" s="118" t="n">
        <v>25000</v>
      </c>
      <c r="Z156" s="118" t="n">
        <v>25000</v>
      </c>
      <c r="AA156" s="118" t="n">
        <v>25000</v>
      </c>
      <c r="AB156" s="118" t="n">
        <v>25000</v>
      </c>
      <c r="AC156" s="118" t="n">
        <v>25000</v>
      </c>
      <c r="AD156" s="118" t="n">
        <v>25000</v>
      </c>
      <c r="AE156" s="118" t="n">
        <v>25000</v>
      </c>
      <c r="AF156" s="118" t="n">
        <v>25000</v>
      </c>
      <c r="AG156" s="118" t="n">
        <v>25000</v>
      </c>
      <c r="AH156" s="118" t="n">
        <v>25000</v>
      </c>
      <c r="AI156" s="118" t="n">
        <v>25000</v>
      </c>
      <c r="AJ156" s="118" t="n">
        <v>25000</v>
      </c>
      <c r="AK156" s="118" t="n">
        <v>25000</v>
      </c>
      <c r="AL156" s="118" t="n">
        <v>25000</v>
      </c>
      <c r="AM156" s="118" t="n">
        <v>25000</v>
      </c>
    </row>
    <row r="157" customFormat="false" ht="21" hidden="false" customHeight="true" outlineLevel="0" collapsed="false">
      <c r="A157" s="46"/>
      <c r="B157" s="46"/>
      <c r="C157" s="46" t="s">
        <v>216</v>
      </c>
      <c r="D157" s="118" t="n">
        <v>25000</v>
      </c>
      <c r="E157" s="118" t="n">
        <v>25000</v>
      </c>
      <c r="F157" s="118" t="n">
        <v>25000</v>
      </c>
      <c r="G157" s="118" t="n">
        <v>25000</v>
      </c>
      <c r="H157" s="118" t="n">
        <v>25000</v>
      </c>
      <c r="I157" s="118" t="n">
        <v>25000</v>
      </c>
      <c r="J157" s="118" t="n">
        <v>25000</v>
      </c>
      <c r="K157" s="118" t="n">
        <v>25000</v>
      </c>
      <c r="L157" s="118" t="n">
        <v>25000</v>
      </c>
      <c r="M157" s="118" t="n">
        <v>25000</v>
      </c>
      <c r="N157" s="118" t="n">
        <v>25000</v>
      </c>
      <c r="O157" s="118" t="n">
        <v>25000</v>
      </c>
      <c r="P157" s="118" t="n">
        <v>25000</v>
      </c>
      <c r="Q157" s="118" t="n">
        <v>25000</v>
      </c>
      <c r="R157" s="118" t="n">
        <v>25000</v>
      </c>
      <c r="S157" s="118" t="n">
        <v>25000</v>
      </c>
      <c r="T157" s="118" t="n">
        <v>25000</v>
      </c>
      <c r="U157" s="118" t="n">
        <v>25000</v>
      </c>
      <c r="V157" s="118" t="n">
        <v>25000</v>
      </c>
      <c r="W157" s="118" t="n">
        <v>25000</v>
      </c>
      <c r="X157" s="118" t="n">
        <v>25000</v>
      </c>
      <c r="Y157" s="118" t="n">
        <v>25000</v>
      </c>
      <c r="Z157" s="118" t="n">
        <v>25000</v>
      </c>
      <c r="AA157" s="118" t="n">
        <v>25000</v>
      </c>
      <c r="AB157" s="118" t="n">
        <v>25000</v>
      </c>
      <c r="AC157" s="118" t="n">
        <v>25000</v>
      </c>
      <c r="AD157" s="118" t="n">
        <v>25000</v>
      </c>
      <c r="AE157" s="118" t="n">
        <v>25000</v>
      </c>
      <c r="AF157" s="118" t="n">
        <v>25000</v>
      </c>
      <c r="AG157" s="118" t="n">
        <v>25000</v>
      </c>
      <c r="AH157" s="118" t="n">
        <v>25000</v>
      </c>
      <c r="AI157" s="118" t="n">
        <v>25000</v>
      </c>
      <c r="AJ157" s="118" t="n">
        <v>25000</v>
      </c>
      <c r="AK157" s="118" t="n">
        <v>25000</v>
      </c>
      <c r="AL157" s="118" t="n">
        <v>25000</v>
      </c>
      <c r="AM157" s="118" t="n">
        <v>25000</v>
      </c>
    </row>
    <row r="158" customFormat="false" ht="21" hidden="false" customHeight="true" outlineLevel="0" collapsed="false">
      <c r="A158" s="46"/>
      <c r="B158" s="46"/>
      <c r="C158" s="46" t="s">
        <v>218</v>
      </c>
      <c r="D158" s="118" t="n">
        <v>25000</v>
      </c>
      <c r="E158" s="118" t="n">
        <v>25000</v>
      </c>
      <c r="F158" s="118" t="n">
        <v>25000</v>
      </c>
      <c r="G158" s="118" t="n">
        <v>25000</v>
      </c>
      <c r="H158" s="118" t="n">
        <v>25000</v>
      </c>
      <c r="I158" s="118" t="n">
        <v>25000</v>
      </c>
      <c r="J158" s="118" t="n">
        <v>25000</v>
      </c>
      <c r="K158" s="118" t="n">
        <v>25000</v>
      </c>
      <c r="L158" s="118" t="n">
        <v>25000</v>
      </c>
      <c r="M158" s="118" t="n">
        <v>25000</v>
      </c>
      <c r="N158" s="118" t="n">
        <v>25000</v>
      </c>
      <c r="O158" s="118" t="n">
        <v>25000</v>
      </c>
      <c r="P158" s="118" t="n">
        <v>25000</v>
      </c>
      <c r="Q158" s="118" t="n">
        <v>25000</v>
      </c>
      <c r="R158" s="118" t="n">
        <v>25000</v>
      </c>
      <c r="S158" s="118" t="n">
        <v>25000</v>
      </c>
      <c r="T158" s="118" t="n">
        <v>25000</v>
      </c>
      <c r="U158" s="118" t="n">
        <v>25000</v>
      </c>
      <c r="V158" s="118" t="n">
        <v>25000</v>
      </c>
      <c r="W158" s="118" t="n">
        <v>25000</v>
      </c>
      <c r="X158" s="118" t="n">
        <v>25000</v>
      </c>
      <c r="Y158" s="118" t="n">
        <v>25000</v>
      </c>
      <c r="Z158" s="118" t="n">
        <v>25000</v>
      </c>
      <c r="AA158" s="118" t="n">
        <v>25000</v>
      </c>
      <c r="AB158" s="118" t="n">
        <v>25000</v>
      </c>
      <c r="AC158" s="118" t="n">
        <v>25000</v>
      </c>
      <c r="AD158" s="118" t="n">
        <v>25000</v>
      </c>
      <c r="AE158" s="118" t="n">
        <v>25000</v>
      </c>
      <c r="AF158" s="118" t="n">
        <v>25000</v>
      </c>
      <c r="AG158" s="118" t="n">
        <v>25000</v>
      </c>
      <c r="AH158" s="118" t="n">
        <v>25000</v>
      </c>
      <c r="AI158" s="118" t="n">
        <v>25000</v>
      </c>
      <c r="AJ158" s="118" t="n">
        <v>25000</v>
      </c>
      <c r="AK158" s="118" t="n">
        <v>25000</v>
      </c>
      <c r="AL158" s="118" t="n">
        <v>25000</v>
      </c>
      <c r="AM158" s="118" t="n">
        <v>25000</v>
      </c>
    </row>
    <row r="159" customFormat="false" ht="21" hidden="false" customHeight="true" outlineLevel="0" collapsed="false">
      <c r="A159" s="46"/>
      <c r="B159" s="46"/>
      <c r="C159" s="46" t="s">
        <v>220</v>
      </c>
      <c r="D159" s="118" t="n">
        <v>25000</v>
      </c>
      <c r="E159" s="118" t="n">
        <v>25000</v>
      </c>
      <c r="F159" s="118" t="n">
        <v>25000</v>
      </c>
      <c r="G159" s="118" t="n">
        <v>25000</v>
      </c>
      <c r="H159" s="118" t="n">
        <v>25000</v>
      </c>
      <c r="I159" s="118" t="n">
        <v>25000</v>
      </c>
      <c r="J159" s="118" t="n">
        <v>25000</v>
      </c>
      <c r="K159" s="118" t="n">
        <v>25000</v>
      </c>
      <c r="L159" s="118" t="n">
        <v>25000</v>
      </c>
      <c r="M159" s="118" t="n">
        <v>25000</v>
      </c>
      <c r="N159" s="118" t="n">
        <v>25000</v>
      </c>
      <c r="O159" s="118" t="n">
        <v>25000</v>
      </c>
      <c r="P159" s="118" t="n">
        <v>25000</v>
      </c>
      <c r="Q159" s="118" t="n">
        <v>25000</v>
      </c>
      <c r="R159" s="118" t="n">
        <v>25000</v>
      </c>
      <c r="S159" s="118" t="n">
        <v>25000</v>
      </c>
      <c r="T159" s="118" t="n">
        <v>25000</v>
      </c>
      <c r="U159" s="118" t="n">
        <v>25000</v>
      </c>
      <c r="V159" s="118" t="n">
        <v>25000</v>
      </c>
      <c r="W159" s="118" t="n">
        <v>25000</v>
      </c>
      <c r="X159" s="118" t="n">
        <v>25000</v>
      </c>
      <c r="Y159" s="118" t="n">
        <v>25000</v>
      </c>
      <c r="Z159" s="118" t="n">
        <v>25000</v>
      </c>
      <c r="AA159" s="118" t="n">
        <v>25000</v>
      </c>
      <c r="AB159" s="118" t="n">
        <v>25000</v>
      </c>
      <c r="AC159" s="118" t="n">
        <v>25000</v>
      </c>
      <c r="AD159" s="118" t="n">
        <v>25000</v>
      </c>
      <c r="AE159" s="118" t="n">
        <v>25000</v>
      </c>
      <c r="AF159" s="118" t="n">
        <v>25000</v>
      </c>
      <c r="AG159" s="118" t="n">
        <v>25000</v>
      </c>
      <c r="AH159" s="118" t="n">
        <v>25000</v>
      </c>
      <c r="AI159" s="118" t="n">
        <v>25000</v>
      </c>
      <c r="AJ159" s="118" t="n">
        <v>25000</v>
      </c>
      <c r="AK159" s="118" t="n">
        <v>25000</v>
      </c>
      <c r="AL159" s="118" t="n">
        <v>25000</v>
      </c>
      <c r="AM159" s="118" t="n">
        <v>25000</v>
      </c>
    </row>
    <row r="160" customFormat="false" ht="21" hidden="false" customHeight="true" outlineLevel="0" collapsed="false">
      <c r="A160" s="46"/>
      <c r="B160" s="46"/>
      <c r="C160" s="46" t="s">
        <v>221</v>
      </c>
      <c r="D160" s="118" t="n">
        <v>25000</v>
      </c>
      <c r="E160" s="118" t="n">
        <v>25000</v>
      </c>
      <c r="F160" s="118" t="n">
        <v>25000</v>
      </c>
      <c r="G160" s="118" t="n">
        <v>25000</v>
      </c>
      <c r="H160" s="118" t="n">
        <v>25000</v>
      </c>
      <c r="I160" s="118" t="n">
        <v>25000</v>
      </c>
      <c r="J160" s="118" t="n">
        <v>25000</v>
      </c>
      <c r="K160" s="118" t="n">
        <v>25000</v>
      </c>
      <c r="L160" s="118" t="n">
        <v>25000</v>
      </c>
      <c r="M160" s="118" t="n">
        <v>25000</v>
      </c>
      <c r="N160" s="118" t="n">
        <v>25000</v>
      </c>
      <c r="O160" s="118" t="n">
        <v>25000</v>
      </c>
      <c r="P160" s="118" t="n">
        <v>25000</v>
      </c>
      <c r="Q160" s="118" t="n">
        <v>25000</v>
      </c>
      <c r="R160" s="118" t="n">
        <v>25000</v>
      </c>
      <c r="S160" s="118" t="n">
        <v>25000</v>
      </c>
      <c r="T160" s="118" t="n">
        <v>25000</v>
      </c>
      <c r="U160" s="118" t="n">
        <v>25000</v>
      </c>
      <c r="V160" s="118" t="n">
        <v>25000</v>
      </c>
      <c r="W160" s="118" t="n">
        <v>25000</v>
      </c>
      <c r="X160" s="118" t="n">
        <v>25000</v>
      </c>
      <c r="Y160" s="118" t="n">
        <v>25000</v>
      </c>
      <c r="Z160" s="118" t="n">
        <v>25000</v>
      </c>
      <c r="AA160" s="118" t="n">
        <v>25000</v>
      </c>
      <c r="AB160" s="118" t="n">
        <v>25000</v>
      </c>
      <c r="AC160" s="118" t="n">
        <v>25000</v>
      </c>
      <c r="AD160" s="118" t="n">
        <v>25000</v>
      </c>
      <c r="AE160" s="118" t="n">
        <v>25000</v>
      </c>
      <c r="AF160" s="118" t="n">
        <v>25000</v>
      </c>
      <c r="AG160" s="118" t="n">
        <v>25000</v>
      </c>
      <c r="AH160" s="118" t="n">
        <v>25000</v>
      </c>
      <c r="AI160" s="118" t="n">
        <v>25000</v>
      </c>
      <c r="AJ160" s="118" t="n">
        <v>25000</v>
      </c>
      <c r="AK160" s="118" t="n">
        <v>25000</v>
      </c>
      <c r="AL160" s="118" t="n">
        <v>25000</v>
      </c>
      <c r="AM160" s="118" t="n">
        <v>25000</v>
      </c>
    </row>
    <row r="161" customFormat="false" ht="21" hidden="false" customHeight="true" outlineLevel="0" collapsed="false">
      <c r="A161" s="46"/>
      <c r="B161" s="46"/>
      <c r="C161" s="46" t="s">
        <v>222</v>
      </c>
      <c r="D161" s="118" t="n">
        <v>25000</v>
      </c>
      <c r="E161" s="118" t="n">
        <v>25000</v>
      </c>
      <c r="F161" s="118" t="n">
        <v>25000</v>
      </c>
      <c r="G161" s="118" t="n">
        <v>25000</v>
      </c>
      <c r="H161" s="118" t="n">
        <v>25000</v>
      </c>
      <c r="I161" s="118" t="n">
        <v>25000</v>
      </c>
      <c r="J161" s="118" t="n">
        <v>25000</v>
      </c>
      <c r="K161" s="118" t="n">
        <v>25000</v>
      </c>
      <c r="L161" s="118" t="n">
        <v>25000</v>
      </c>
      <c r="M161" s="118" t="n">
        <v>25000</v>
      </c>
      <c r="N161" s="118" t="n">
        <v>25000</v>
      </c>
      <c r="O161" s="118" t="n">
        <v>25000</v>
      </c>
      <c r="P161" s="118" t="n">
        <v>25000</v>
      </c>
      <c r="Q161" s="118" t="n">
        <v>25000</v>
      </c>
      <c r="R161" s="118" t="n">
        <v>25000</v>
      </c>
      <c r="S161" s="118" t="n">
        <v>25000</v>
      </c>
      <c r="T161" s="118" t="n">
        <v>25000</v>
      </c>
      <c r="U161" s="118" t="n">
        <v>25000</v>
      </c>
      <c r="V161" s="118" t="n">
        <v>25000</v>
      </c>
      <c r="W161" s="118" t="n">
        <v>25000</v>
      </c>
      <c r="X161" s="118" t="n">
        <v>25000</v>
      </c>
      <c r="Y161" s="118" t="n">
        <v>25000</v>
      </c>
      <c r="Z161" s="118" t="n">
        <v>25000</v>
      </c>
      <c r="AA161" s="118" t="n">
        <v>25000</v>
      </c>
      <c r="AB161" s="118" t="n">
        <v>25000</v>
      </c>
      <c r="AC161" s="118" t="n">
        <v>25000</v>
      </c>
      <c r="AD161" s="118" t="n">
        <v>25000</v>
      </c>
      <c r="AE161" s="118" t="n">
        <v>25000</v>
      </c>
      <c r="AF161" s="118" t="n">
        <v>25000</v>
      </c>
      <c r="AG161" s="118" t="n">
        <v>25000</v>
      </c>
      <c r="AH161" s="118" t="n">
        <v>25000</v>
      </c>
      <c r="AI161" s="118" t="n">
        <v>25000</v>
      </c>
      <c r="AJ161" s="118" t="n">
        <v>25000</v>
      </c>
      <c r="AK161" s="118" t="n">
        <v>25000</v>
      </c>
      <c r="AL161" s="118" t="n">
        <v>25000</v>
      </c>
      <c r="AM161" s="118" t="n">
        <v>25000</v>
      </c>
    </row>
    <row r="162" customFormat="false" ht="21" hidden="false" customHeight="true" outlineLevel="0" collapsed="false">
      <c r="A162" s="46"/>
      <c r="B162" s="46"/>
      <c r="C162" s="46" t="s">
        <v>223</v>
      </c>
      <c r="D162" s="118" t="n">
        <v>25000</v>
      </c>
      <c r="E162" s="118" t="n">
        <v>25000</v>
      </c>
      <c r="F162" s="118" t="n">
        <v>25000</v>
      </c>
      <c r="G162" s="118" t="n">
        <v>25000</v>
      </c>
      <c r="H162" s="118" t="n">
        <v>25000</v>
      </c>
      <c r="I162" s="118" t="n">
        <v>25000</v>
      </c>
      <c r="J162" s="118" t="n">
        <v>25000</v>
      </c>
      <c r="K162" s="118" t="n">
        <v>25000</v>
      </c>
      <c r="L162" s="118" t="n">
        <v>25000</v>
      </c>
      <c r="M162" s="118" t="n">
        <v>25000</v>
      </c>
      <c r="N162" s="118" t="n">
        <v>25000</v>
      </c>
      <c r="O162" s="118" t="n">
        <v>25000</v>
      </c>
      <c r="P162" s="118" t="n">
        <v>25000</v>
      </c>
      <c r="Q162" s="118" t="n">
        <v>25000</v>
      </c>
      <c r="R162" s="118" t="n">
        <v>25000</v>
      </c>
      <c r="S162" s="118" t="n">
        <v>25000</v>
      </c>
      <c r="T162" s="118" t="n">
        <v>25000</v>
      </c>
      <c r="U162" s="118" t="n">
        <v>25000</v>
      </c>
      <c r="V162" s="118" t="n">
        <v>25000</v>
      </c>
      <c r="W162" s="118" t="n">
        <v>25000</v>
      </c>
      <c r="X162" s="118" t="n">
        <v>25000</v>
      </c>
      <c r="Y162" s="118" t="n">
        <v>25000</v>
      </c>
      <c r="Z162" s="118" t="n">
        <v>25000</v>
      </c>
      <c r="AA162" s="118" t="n">
        <v>25000</v>
      </c>
      <c r="AB162" s="118" t="n">
        <v>25000</v>
      </c>
      <c r="AC162" s="118" t="n">
        <v>25000</v>
      </c>
      <c r="AD162" s="118" t="n">
        <v>25000</v>
      </c>
      <c r="AE162" s="118" t="n">
        <v>25000</v>
      </c>
      <c r="AF162" s="118" t="n">
        <v>25000</v>
      </c>
      <c r="AG162" s="118" t="n">
        <v>25000</v>
      </c>
      <c r="AH162" s="118" t="n">
        <v>25000</v>
      </c>
      <c r="AI162" s="118" t="n">
        <v>25000</v>
      </c>
      <c r="AJ162" s="118" t="n">
        <v>25000</v>
      </c>
      <c r="AK162" s="118" t="n">
        <v>25000</v>
      </c>
      <c r="AL162" s="118" t="n">
        <v>25000</v>
      </c>
      <c r="AM162" s="118" t="n">
        <v>25000</v>
      </c>
    </row>
    <row r="163" customFormat="false" ht="21" hidden="false" customHeight="true" outlineLevel="0" collapsed="false">
      <c r="A163" s="46"/>
      <c r="B163" s="46"/>
      <c r="C163" s="46"/>
      <c r="D163" s="112"/>
      <c r="E163" s="112"/>
      <c r="F163" s="112"/>
      <c r="G163" s="112"/>
      <c r="H163" s="112"/>
      <c r="I163" s="112"/>
      <c r="J163" s="112"/>
      <c r="K163" s="112"/>
      <c r="L163" s="112"/>
      <c r="M163" s="112"/>
      <c r="N163" s="112"/>
      <c r="O163" s="112"/>
      <c r="P163" s="112"/>
      <c r="Q163" s="112"/>
      <c r="R163" s="112"/>
      <c r="S163" s="112"/>
      <c r="T163" s="112"/>
      <c r="U163" s="112"/>
      <c r="V163" s="112"/>
      <c r="W163" s="112"/>
      <c r="X163" s="112"/>
      <c r="Y163" s="112"/>
      <c r="Z163" s="112"/>
      <c r="AA163" s="112"/>
      <c r="AB163" s="112"/>
      <c r="AC163" s="112"/>
      <c r="AD163" s="112"/>
      <c r="AE163" s="112"/>
      <c r="AF163" s="112"/>
      <c r="AG163" s="112"/>
      <c r="AH163" s="112"/>
      <c r="AI163" s="112"/>
      <c r="AJ163" s="112"/>
      <c r="AK163" s="112"/>
      <c r="AL163" s="112"/>
      <c r="AM163" s="112"/>
    </row>
    <row r="164" customFormat="false" ht="21" hidden="false" customHeight="true" outlineLevel="0" collapsed="false">
      <c r="A164" s="46"/>
      <c r="B164" s="46"/>
      <c r="C164" s="89" t="s">
        <v>345</v>
      </c>
      <c r="D164" s="117" t="n">
        <f aca="false">CHOOSE(Settings!$C$5,D165,D166,D167,D168,D169,D170,D171,D172,D173,D174,D175)</f>
        <v>459900</v>
      </c>
      <c r="E164" s="117" t="n">
        <f aca="false">CHOOSE(Settings!$C$5,E165,E166,E167,E168,E169,E170,E171,E172,E173,E174,E175)</f>
        <v>361350</v>
      </c>
      <c r="F164" s="117" t="n">
        <f aca="false">CHOOSE(Settings!$C$5,F165,F166,F167,F168,F169,F170,F171,F172,F173,F174,F175)</f>
        <v>80000</v>
      </c>
      <c r="G164" s="117" t="n">
        <f aca="false">CHOOSE(Settings!$C$5,G165,G166,G167,G168,G169,G170,G171,G172,G173,G174,G175)</f>
        <v>80000</v>
      </c>
      <c r="H164" s="117" t="n">
        <f aca="false">CHOOSE(Settings!$C$5,H165,H166,H167,H168,H169,H170,H171,H172,H173,H174,H175)</f>
        <v>80000</v>
      </c>
      <c r="I164" s="117" t="n">
        <f aca="false">CHOOSE(Settings!$C$5,I165,I166,I167,I168,I169,I170,I171,I172,I173,I174,I175)</f>
        <v>80000</v>
      </c>
      <c r="J164" s="117" t="n">
        <f aca="false">CHOOSE(Settings!$C$5,J165,J166,J167,J168,J169,J170,J171,J172,J173,J174,J175)</f>
        <v>80000</v>
      </c>
      <c r="K164" s="117" t="n">
        <f aca="false">CHOOSE(Settings!$C$5,K165,K166,K167,K168,K169,K170,K171,K172,K173,K174,K175)</f>
        <v>80000</v>
      </c>
      <c r="L164" s="117" t="n">
        <f aca="false">CHOOSE(Settings!$C$5,L165,L166,L167,L168,L169,L170,L171,L172,L173,L174,L175)</f>
        <v>80000</v>
      </c>
      <c r="M164" s="117" t="n">
        <f aca="false">CHOOSE(Settings!$C$5,M165,M166,M167,M168,M169,M170,M171,M172,M173,M174,M175)</f>
        <v>80000</v>
      </c>
      <c r="N164" s="117" t="n">
        <f aca="false">CHOOSE(Settings!$C$5,N165,N166,N167,N168,N169,N170,N171,N172,N173,N174,N175)</f>
        <v>80000</v>
      </c>
      <c r="O164" s="117" t="n">
        <f aca="false">CHOOSE(Settings!$C$5,O165,O166,O167,O168,O169,O170,O171,O172,O173,O174,O175)</f>
        <v>80000</v>
      </c>
      <c r="P164" s="117" t="n">
        <f aca="false">CHOOSE(Settings!$C$5,P165,P166,P167,P168,P169,P170,P171,P172,P173,P174,P175)</f>
        <v>80000</v>
      </c>
      <c r="Q164" s="117" t="n">
        <f aca="false">CHOOSE(Settings!$C$5,Q165,Q166,Q167,Q168,Q169,Q170,Q171,Q172,Q173,Q174,Q175)</f>
        <v>80000</v>
      </c>
      <c r="R164" s="117" t="n">
        <f aca="false">CHOOSE(Settings!$C$5,R165,R166,R167,R168,R169,R170,R171,R172,R173,R174,R175)</f>
        <v>80000</v>
      </c>
      <c r="S164" s="117" t="n">
        <f aca="false">CHOOSE(Settings!$C$5,S165,S166,S167,S168,S169,S170,S171,S172,S173,S174,S175)</f>
        <v>80000</v>
      </c>
      <c r="T164" s="117" t="n">
        <f aca="false">CHOOSE(Settings!$C$5,T165,T166,T167,T168,T169,T170,T171,T172,T173,T174,T175)</f>
        <v>80000</v>
      </c>
      <c r="U164" s="117" t="n">
        <f aca="false">CHOOSE(Settings!$C$5,U165,U166,U167,U168,U169,U170,U171,U172,U173,U174,U175)</f>
        <v>80000</v>
      </c>
      <c r="V164" s="117" t="n">
        <f aca="false">CHOOSE(Settings!$C$5,V165,V166,V167,V168,V169,V170,V171,V172,V173,V174,V175)</f>
        <v>80000</v>
      </c>
      <c r="W164" s="117" t="n">
        <f aca="false">CHOOSE(Settings!$C$5,W165,W166,W167,W168,W169,W170,W171,W172,W173,W174,W175)</f>
        <v>80000</v>
      </c>
      <c r="X164" s="117" t="n">
        <f aca="false">CHOOSE(Settings!$C$5,X165,X166,X167,X168,X169,X170,X171,X172,X173,X174,X175)</f>
        <v>80000</v>
      </c>
      <c r="Y164" s="117" t="n">
        <f aca="false">CHOOSE(Settings!$C$5,Y165,Y166,Y167,Y168,Y169,Y170,Y171,Y172,Y173,Y174,Y175)</f>
        <v>80000</v>
      </c>
      <c r="Z164" s="117" t="n">
        <f aca="false">CHOOSE(Settings!$C$5,Z165,Z166,Z167,Z168,Z169,Z170,Z171,Z172,Z173,Z174,Z175)</f>
        <v>80000</v>
      </c>
      <c r="AA164" s="117" t="n">
        <f aca="false">CHOOSE(Settings!$C$5,AA165,AA166,AA167,AA168,AA169,AA170,AA171,AA172,AA173,AA174,AA175)</f>
        <v>80000</v>
      </c>
      <c r="AB164" s="117" t="n">
        <f aca="false">CHOOSE(Settings!$C$5,AB165,AB166,AB167,AB168,AB169,AB170,AB171,AB172,AB173,AB174,AB175)</f>
        <v>80000</v>
      </c>
      <c r="AC164" s="117" t="n">
        <f aca="false">CHOOSE(Settings!$C$5,AC165,AC166,AC167,AC168,AC169,AC170,AC171,AC172,AC173,AC174,AC175)</f>
        <v>80000</v>
      </c>
      <c r="AD164" s="117" t="n">
        <f aca="false">CHOOSE(Settings!$C$5,AD165,AD166,AD167,AD168,AD169,AD170,AD171,AD172,AD173,AD174,AD175)</f>
        <v>80000</v>
      </c>
      <c r="AE164" s="117" t="n">
        <f aca="false">CHOOSE(Settings!$C$5,AE165,AE166,AE167,AE168,AE169,AE170,AE171,AE172,AE173,AE174,AE175)</f>
        <v>80000</v>
      </c>
      <c r="AF164" s="117" t="n">
        <f aca="false">CHOOSE(Settings!$C$5,AF165,AF166,AF167,AF168,AF169,AF170,AF171,AF172,AF173,AF174,AF175)</f>
        <v>80000</v>
      </c>
      <c r="AG164" s="117" t="n">
        <f aca="false">CHOOSE(Settings!$C$5,AG165,AG166,AG167,AG168,AG169,AG170,AG171,AG172,AG173,AG174,AG175)</f>
        <v>80000</v>
      </c>
      <c r="AH164" s="117" t="n">
        <f aca="false">CHOOSE(Settings!$C$5,AH165,AH166,AH167,AH168,AH169,AH170,AH171,AH172,AH173,AH174,AH175)</f>
        <v>80000</v>
      </c>
      <c r="AI164" s="117" t="n">
        <f aca="false">CHOOSE(Settings!$C$5,AI165,AI166,AI167,AI168,AI169,AI170,AI171,AI172,AI173,AI174,AI175)</f>
        <v>80000</v>
      </c>
      <c r="AJ164" s="117" t="n">
        <f aca="false">CHOOSE(Settings!$C$5,AJ165,AJ166,AJ167,AJ168,AJ169,AJ170,AJ171,AJ172,AJ173,AJ174,AJ175)</f>
        <v>80000</v>
      </c>
      <c r="AK164" s="117" t="n">
        <f aca="false">CHOOSE(Settings!$C$5,AK165,AK166,AK167,AK168,AK169,AK170,AK171,AK172,AK173,AK174,AK175)</f>
        <v>80000</v>
      </c>
      <c r="AL164" s="117" t="n">
        <f aca="false">CHOOSE(Settings!$C$5,AL165,AL166,AL167,AL168,AL169,AL170,AL171,AL172,AL173,AL174,AL175)</f>
        <v>80000</v>
      </c>
      <c r="AM164" s="117" t="n">
        <f aca="false">CHOOSE(Settings!$C$5,AM165,AM166,AM167,AM168,AM169,AM170,AM171,AM172,AM173,AM174,AM175)</f>
        <v>80000</v>
      </c>
    </row>
    <row r="165" customFormat="false" ht="21" hidden="false" customHeight="true" outlineLevel="0" collapsed="false">
      <c r="A165" s="46"/>
      <c r="B165" s="46"/>
      <c r="C165" s="46" t="s">
        <v>207</v>
      </c>
      <c r="D165" s="118" t="n">
        <v>459900</v>
      </c>
      <c r="E165" s="118" t="n">
        <v>361350</v>
      </c>
      <c r="F165" s="118" t="n">
        <v>80000</v>
      </c>
      <c r="G165" s="118" t="n">
        <v>80000</v>
      </c>
      <c r="H165" s="118" t="n">
        <v>80000</v>
      </c>
      <c r="I165" s="118" t="n">
        <v>80000</v>
      </c>
      <c r="J165" s="118" t="n">
        <v>80000</v>
      </c>
      <c r="K165" s="118" t="n">
        <v>80000</v>
      </c>
      <c r="L165" s="118" t="n">
        <v>80000</v>
      </c>
      <c r="M165" s="118" t="n">
        <v>80000</v>
      </c>
      <c r="N165" s="118" t="n">
        <v>80000</v>
      </c>
      <c r="O165" s="118" t="n">
        <v>80000</v>
      </c>
      <c r="P165" s="118" t="n">
        <v>80000</v>
      </c>
      <c r="Q165" s="118" t="n">
        <v>80000</v>
      </c>
      <c r="R165" s="118" t="n">
        <v>80000</v>
      </c>
      <c r="S165" s="118" t="n">
        <v>80000</v>
      </c>
      <c r="T165" s="118" t="n">
        <v>80000</v>
      </c>
      <c r="U165" s="118" t="n">
        <v>80000</v>
      </c>
      <c r="V165" s="118" t="n">
        <v>80000</v>
      </c>
      <c r="W165" s="118" t="n">
        <v>80000</v>
      </c>
      <c r="X165" s="118" t="n">
        <v>80000</v>
      </c>
      <c r="Y165" s="118" t="n">
        <v>80000</v>
      </c>
      <c r="Z165" s="118" t="n">
        <v>80000</v>
      </c>
      <c r="AA165" s="118" t="n">
        <v>80000</v>
      </c>
      <c r="AB165" s="118" t="n">
        <v>80000</v>
      </c>
      <c r="AC165" s="118" t="n">
        <v>80000</v>
      </c>
      <c r="AD165" s="118" t="n">
        <v>80000</v>
      </c>
      <c r="AE165" s="118" t="n">
        <v>80000</v>
      </c>
      <c r="AF165" s="118" t="n">
        <v>80000</v>
      </c>
      <c r="AG165" s="118" t="n">
        <v>80000</v>
      </c>
      <c r="AH165" s="118" t="n">
        <v>80000</v>
      </c>
      <c r="AI165" s="118" t="n">
        <v>80000</v>
      </c>
      <c r="AJ165" s="118" t="n">
        <v>80000</v>
      </c>
      <c r="AK165" s="118" t="n">
        <v>80000</v>
      </c>
      <c r="AL165" s="118" t="n">
        <v>80000</v>
      </c>
      <c r="AM165" s="118" t="n">
        <v>80000</v>
      </c>
    </row>
    <row r="166" customFormat="false" ht="21" hidden="false" customHeight="true" outlineLevel="0" collapsed="false">
      <c r="A166" s="46"/>
      <c r="B166" s="46"/>
      <c r="C166" s="46" t="s">
        <v>209</v>
      </c>
      <c r="D166" s="118" t="n">
        <v>459900</v>
      </c>
      <c r="E166" s="118" t="n">
        <v>361350</v>
      </c>
      <c r="F166" s="118" t="n">
        <v>80000</v>
      </c>
      <c r="G166" s="118" t="n">
        <v>80000</v>
      </c>
      <c r="H166" s="118" t="n">
        <v>80000</v>
      </c>
      <c r="I166" s="118" t="n">
        <v>80000</v>
      </c>
      <c r="J166" s="118" t="n">
        <v>80000</v>
      </c>
      <c r="K166" s="118" t="n">
        <v>80000</v>
      </c>
      <c r="L166" s="118" t="n">
        <v>80000</v>
      </c>
      <c r="M166" s="118" t="n">
        <v>80000</v>
      </c>
      <c r="N166" s="118" t="n">
        <v>80000</v>
      </c>
      <c r="O166" s="118" t="n">
        <v>80000</v>
      </c>
      <c r="P166" s="118" t="n">
        <v>80000</v>
      </c>
      <c r="Q166" s="118" t="n">
        <v>80000</v>
      </c>
      <c r="R166" s="118" t="n">
        <v>80000</v>
      </c>
      <c r="S166" s="118" t="n">
        <v>80000</v>
      </c>
      <c r="T166" s="118" t="n">
        <v>80000</v>
      </c>
      <c r="U166" s="118" t="n">
        <v>80000</v>
      </c>
      <c r="V166" s="118" t="n">
        <v>80000</v>
      </c>
      <c r="W166" s="118" t="n">
        <v>80000</v>
      </c>
      <c r="X166" s="118" t="n">
        <v>80000</v>
      </c>
      <c r="Y166" s="118" t="n">
        <v>80000</v>
      </c>
      <c r="Z166" s="118" t="n">
        <v>80000</v>
      </c>
      <c r="AA166" s="118" t="n">
        <v>80000</v>
      </c>
      <c r="AB166" s="118" t="n">
        <v>80000</v>
      </c>
      <c r="AC166" s="118" t="n">
        <v>80000</v>
      </c>
      <c r="AD166" s="118" t="n">
        <v>80000</v>
      </c>
      <c r="AE166" s="118" t="n">
        <v>80000</v>
      </c>
      <c r="AF166" s="118" t="n">
        <v>80000</v>
      </c>
      <c r="AG166" s="118" t="n">
        <v>80000</v>
      </c>
      <c r="AH166" s="118" t="n">
        <v>80000</v>
      </c>
      <c r="AI166" s="118" t="n">
        <v>80000</v>
      </c>
      <c r="AJ166" s="118" t="n">
        <v>80000</v>
      </c>
      <c r="AK166" s="118" t="n">
        <v>80000</v>
      </c>
      <c r="AL166" s="118" t="n">
        <v>80000</v>
      </c>
      <c r="AM166" s="118" t="n">
        <v>80000</v>
      </c>
    </row>
    <row r="167" customFormat="false" ht="21" hidden="false" customHeight="true" outlineLevel="0" collapsed="false">
      <c r="A167" s="46"/>
      <c r="B167" s="46"/>
      <c r="C167" s="46" t="s">
        <v>210</v>
      </c>
      <c r="D167" s="118" t="n">
        <v>459900</v>
      </c>
      <c r="E167" s="118" t="n">
        <v>361350</v>
      </c>
      <c r="F167" s="118" t="n">
        <v>80000</v>
      </c>
      <c r="G167" s="118" t="n">
        <v>80000</v>
      </c>
      <c r="H167" s="118" t="n">
        <v>80000</v>
      </c>
      <c r="I167" s="118" t="n">
        <v>80000</v>
      </c>
      <c r="J167" s="118" t="n">
        <v>80000</v>
      </c>
      <c r="K167" s="118" t="n">
        <v>80000</v>
      </c>
      <c r="L167" s="118" t="n">
        <v>80000</v>
      </c>
      <c r="M167" s="118" t="n">
        <v>80000</v>
      </c>
      <c r="N167" s="118" t="n">
        <v>80000</v>
      </c>
      <c r="O167" s="118" t="n">
        <v>80000</v>
      </c>
      <c r="P167" s="118" t="n">
        <v>80000</v>
      </c>
      <c r="Q167" s="118" t="n">
        <v>80000</v>
      </c>
      <c r="R167" s="118" t="n">
        <v>80000</v>
      </c>
      <c r="S167" s="118" t="n">
        <v>80000</v>
      </c>
      <c r="T167" s="118" t="n">
        <v>80000</v>
      </c>
      <c r="U167" s="118" t="n">
        <v>80000</v>
      </c>
      <c r="V167" s="118" t="n">
        <v>80000</v>
      </c>
      <c r="W167" s="118" t="n">
        <v>80000</v>
      </c>
      <c r="X167" s="118" t="n">
        <v>80000</v>
      </c>
      <c r="Y167" s="118" t="n">
        <v>80000</v>
      </c>
      <c r="Z167" s="118" t="n">
        <v>80000</v>
      </c>
      <c r="AA167" s="118" t="n">
        <v>80000</v>
      </c>
      <c r="AB167" s="118" t="n">
        <v>80000</v>
      </c>
      <c r="AC167" s="118" t="n">
        <v>80000</v>
      </c>
      <c r="AD167" s="118" t="n">
        <v>80000</v>
      </c>
      <c r="AE167" s="118" t="n">
        <v>80000</v>
      </c>
      <c r="AF167" s="118" t="n">
        <v>80000</v>
      </c>
      <c r="AG167" s="118" t="n">
        <v>80000</v>
      </c>
      <c r="AH167" s="118" t="n">
        <v>80000</v>
      </c>
      <c r="AI167" s="118" t="n">
        <v>80000</v>
      </c>
      <c r="AJ167" s="118" t="n">
        <v>80000</v>
      </c>
      <c r="AK167" s="118" t="n">
        <v>80000</v>
      </c>
      <c r="AL167" s="118" t="n">
        <v>80000</v>
      </c>
      <c r="AM167" s="118" t="n">
        <v>80000</v>
      </c>
    </row>
    <row r="168" customFormat="false" ht="21" hidden="false" customHeight="true" outlineLevel="0" collapsed="false">
      <c r="A168" s="46"/>
      <c r="B168" s="46"/>
      <c r="C168" s="46" t="s">
        <v>212</v>
      </c>
      <c r="D168" s="118" t="n">
        <v>459900</v>
      </c>
      <c r="E168" s="118" t="n">
        <v>361350</v>
      </c>
      <c r="F168" s="118" t="n">
        <v>80000</v>
      </c>
      <c r="G168" s="118" t="n">
        <v>80000</v>
      </c>
      <c r="H168" s="118" t="n">
        <v>80000</v>
      </c>
      <c r="I168" s="118" t="n">
        <v>80000</v>
      </c>
      <c r="J168" s="118" t="n">
        <v>80000</v>
      </c>
      <c r="K168" s="118" t="n">
        <v>80000</v>
      </c>
      <c r="L168" s="118" t="n">
        <v>80000</v>
      </c>
      <c r="M168" s="118" t="n">
        <v>80000</v>
      </c>
      <c r="N168" s="118" t="n">
        <v>80000</v>
      </c>
      <c r="O168" s="118" t="n">
        <v>80000</v>
      </c>
      <c r="P168" s="118" t="n">
        <v>80000</v>
      </c>
      <c r="Q168" s="118" t="n">
        <v>80000</v>
      </c>
      <c r="R168" s="118" t="n">
        <v>80000</v>
      </c>
      <c r="S168" s="118" t="n">
        <v>80000</v>
      </c>
      <c r="T168" s="118" t="n">
        <v>80000</v>
      </c>
      <c r="U168" s="118" t="n">
        <v>80000</v>
      </c>
      <c r="V168" s="118" t="n">
        <v>80000</v>
      </c>
      <c r="W168" s="118" t="n">
        <v>80000</v>
      </c>
      <c r="X168" s="118" t="n">
        <v>80000</v>
      </c>
      <c r="Y168" s="118" t="n">
        <v>80000</v>
      </c>
      <c r="Z168" s="118" t="n">
        <v>80000</v>
      </c>
      <c r="AA168" s="118" t="n">
        <v>80000</v>
      </c>
      <c r="AB168" s="118" t="n">
        <v>80000</v>
      </c>
      <c r="AC168" s="118" t="n">
        <v>80000</v>
      </c>
      <c r="AD168" s="118" t="n">
        <v>80000</v>
      </c>
      <c r="AE168" s="118" t="n">
        <v>80000</v>
      </c>
      <c r="AF168" s="118" t="n">
        <v>80000</v>
      </c>
      <c r="AG168" s="118" t="n">
        <v>80000</v>
      </c>
      <c r="AH168" s="118" t="n">
        <v>80000</v>
      </c>
      <c r="AI168" s="118" t="n">
        <v>80000</v>
      </c>
      <c r="AJ168" s="118" t="n">
        <v>80000</v>
      </c>
      <c r="AK168" s="118" t="n">
        <v>80000</v>
      </c>
      <c r="AL168" s="118" t="n">
        <v>80000</v>
      </c>
      <c r="AM168" s="118" t="n">
        <v>80000</v>
      </c>
    </row>
    <row r="169" customFormat="false" ht="21" hidden="false" customHeight="true" outlineLevel="0" collapsed="false">
      <c r="A169" s="46"/>
      <c r="B169" s="46"/>
      <c r="C169" s="46" t="s">
        <v>214</v>
      </c>
      <c r="D169" s="118" t="n">
        <v>459900</v>
      </c>
      <c r="E169" s="118" t="n">
        <v>361350</v>
      </c>
      <c r="F169" s="118" t="n">
        <v>80000</v>
      </c>
      <c r="G169" s="118" t="n">
        <v>80000</v>
      </c>
      <c r="H169" s="118" t="n">
        <v>80000</v>
      </c>
      <c r="I169" s="118" t="n">
        <v>80000</v>
      </c>
      <c r="J169" s="118" t="n">
        <v>80000</v>
      </c>
      <c r="K169" s="118" t="n">
        <v>80000</v>
      </c>
      <c r="L169" s="118" t="n">
        <v>80000</v>
      </c>
      <c r="M169" s="118" t="n">
        <v>80000</v>
      </c>
      <c r="N169" s="118" t="n">
        <v>80000</v>
      </c>
      <c r="O169" s="118" t="n">
        <v>80000</v>
      </c>
      <c r="P169" s="118" t="n">
        <v>80000</v>
      </c>
      <c r="Q169" s="118" t="n">
        <v>80000</v>
      </c>
      <c r="R169" s="118" t="n">
        <v>80000</v>
      </c>
      <c r="S169" s="118" t="n">
        <v>80000</v>
      </c>
      <c r="T169" s="118" t="n">
        <v>80000</v>
      </c>
      <c r="U169" s="118" t="n">
        <v>80000</v>
      </c>
      <c r="V169" s="118" t="n">
        <v>80000</v>
      </c>
      <c r="W169" s="118" t="n">
        <v>80000</v>
      </c>
      <c r="X169" s="118" t="n">
        <v>80000</v>
      </c>
      <c r="Y169" s="118" t="n">
        <v>80000</v>
      </c>
      <c r="Z169" s="118" t="n">
        <v>80000</v>
      </c>
      <c r="AA169" s="118" t="n">
        <v>80000</v>
      </c>
      <c r="AB169" s="118" t="n">
        <v>80000</v>
      </c>
      <c r="AC169" s="118" t="n">
        <v>80000</v>
      </c>
      <c r="AD169" s="118" t="n">
        <v>80000</v>
      </c>
      <c r="AE169" s="118" t="n">
        <v>80000</v>
      </c>
      <c r="AF169" s="118" t="n">
        <v>80000</v>
      </c>
      <c r="AG169" s="118" t="n">
        <v>80000</v>
      </c>
      <c r="AH169" s="118" t="n">
        <v>80000</v>
      </c>
      <c r="AI169" s="118" t="n">
        <v>80000</v>
      </c>
      <c r="AJ169" s="118" t="n">
        <v>80000</v>
      </c>
      <c r="AK169" s="118" t="n">
        <v>80000</v>
      </c>
      <c r="AL169" s="118" t="n">
        <v>80000</v>
      </c>
      <c r="AM169" s="118" t="n">
        <v>80000</v>
      </c>
    </row>
    <row r="170" customFormat="false" ht="21" hidden="false" customHeight="true" outlineLevel="0" collapsed="false">
      <c r="A170" s="46"/>
      <c r="B170" s="46"/>
      <c r="C170" s="46" t="s">
        <v>216</v>
      </c>
      <c r="D170" s="118" t="n">
        <v>459900</v>
      </c>
      <c r="E170" s="118" t="n">
        <v>361350</v>
      </c>
      <c r="F170" s="118" t="n">
        <v>80000</v>
      </c>
      <c r="G170" s="118" t="n">
        <v>80000</v>
      </c>
      <c r="H170" s="118" t="n">
        <v>80000</v>
      </c>
      <c r="I170" s="118" t="n">
        <v>80000</v>
      </c>
      <c r="J170" s="118" t="n">
        <v>80000</v>
      </c>
      <c r="K170" s="118" t="n">
        <v>80000</v>
      </c>
      <c r="L170" s="118" t="n">
        <v>80000</v>
      </c>
      <c r="M170" s="118" t="n">
        <v>80000</v>
      </c>
      <c r="N170" s="118" t="n">
        <v>80000</v>
      </c>
      <c r="O170" s="118" t="n">
        <v>80000</v>
      </c>
      <c r="P170" s="118" t="n">
        <v>80000</v>
      </c>
      <c r="Q170" s="118" t="n">
        <v>80000</v>
      </c>
      <c r="R170" s="118" t="n">
        <v>80000</v>
      </c>
      <c r="S170" s="118" t="n">
        <v>80000</v>
      </c>
      <c r="T170" s="118" t="n">
        <v>80000</v>
      </c>
      <c r="U170" s="118" t="n">
        <v>80000</v>
      </c>
      <c r="V170" s="118" t="n">
        <v>80000</v>
      </c>
      <c r="W170" s="118" t="n">
        <v>80000</v>
      </c>
      <c r="X170" s="118" t="n">
        <v>80000</v>
      </c>
      <c r="Y170" s="118" t="n">
        <v>80000</v>
      </c>
      <c r="Z170" s="118" t="n">
        <v>80000</v>
      </c>
      <c r="AA170" s="118" t="n">
        <v>80000</v>
      </c>
      <c r="AB170" s="118" t="n">
        <v>80000</v>
      </c>
      <c r="AC170" s="118" t="n">
        <v>80000</v>
      </c>
      <c r="AD170" s="118" t="n">
        <v>80000</v>
      </c>
      <c r="AE170" s="118" t="n">
        <v>80000</v>
      </c>
      <c r="AF170" s="118" t="n">
        <v>80000</v>
      </c>
      <c r="AG170" s="118" t="n">
        <v>80000</v>
      </c>
      <c r="AH170" s="118" t="n">
        <v>80000</v>
      </c>
      <c r="AI170" s="118" t="n">
        <v>80000</v>
      </c>
      <c r="AJ170" s="118" t="n">
        <v>80000</v>
      </c>
      <c r="AK170" s="118" t="n">
        <v>80000</v>
      </c>
      <c r="AL170" s="118" t="n">
        <v>80000</v>
      </c>
      <c r="AM170" s="118" t="n">
        <v>80000</v>
      </c>
    </row>
    <row r="171" customFormat="false" ht="21" hidden="false" customHeight="true" outlineLevel="0" collapsed="false">
      <c r="A171" s="46"/>
      <c r="B171" s="46"/>
      <c r="C171" s="46" t="s">
        <v>218</v>
      </c>
      <c r="D171" s="118" t="n">
        <v>459900</v>
      </c>
      <c r="E171" s="118" t="n">
        <v>361350</v>
      </c>
      <c r="F171" s="118" t="n">
        <v>80000</v>
      </c>
      <c r="G171" s="118" t="n">
        <v>80000</v>
      </c>
      <c r="H171" s="118" t="n">
        <v>80000</v>
      </c>
      <c r="I171" s="118" t="n">
        <v>80000</v>
      </c>
      <c r="J171" s="118" t="n">
        <v>80000</v>
      </c>
      <c r="K171" s="118" t="n">
        <v>80000</v>
      </c>
      <c r="L171" s="118" t="n">
        <v>80000</v>
      </c>
      <c r="M171" s="118" t="n">
        <v>80000</v>
      </c>
      <c r="N171" s="118" t="n">
        <v>80000</v>
      </c>
      <c r="O171" s="118" t="n">
        <v>80000</v>
      </c>
      <c r="P171" s="118" t="n">
        <v>80000</v>
      </c>
      <c r="Q171" s="118" t="n">
        <v>80000</v>
      </c>
      <c r="R171" s="118" t="n">
        <v>80000</v>
      </c>
      <c r="S171" s="118" t="n">
        <v>80000</v>
      </c>
      <c r="T171" s="118" t="n">
        <v>80000</v>
      </c>
      <c r="U171" s="118" t="n">
        <v>80000</v>
      </c>
      <c r="V171" s="118" t="n">
        <v>80000</v>
      </c>
      <c r="W171" s="118" t="n">
        <v>80000</v>
      </c>
      <c r="X171" s="118" t="n">
        <v>80000</v>
      </c>
      <c r="Y171" s="118" t="n">
        <v>80000</v>
      </c>
      <c r="Z171" s="118" t="n">
        <v>80000</v>
      </c>
      <c r="AA171" s="118" t="n">
        <v>80000</v>
      </c>
      <c r="AB171" s="118" t="n">
        <v>80000</v>
      </c>
      <c r="AC171" s="118" t="n">
        <v>80000</v>
      </c>
      <c r="AD171" s="118" t="n">
        <v>80000</v>
      </c>
      <c r="AE171" s="118" t="n">
        <v>80000</v>
      </c>
      <c r="AF171" s="118" t="n">
        <v>80000</v>
      </c>
      <c r="AG171" s="118" t="n">
        <v>80000</v>
      </c>
      <c r="AH171" s="118" t="n">
        <v>80000</v>
      </c>
      <c r="AI171" s="118" t="n">
        <v>80000</v>
      </c>
      <c r="AJ171" s="118" t="n">
        <v>80000</v>
      </c>
      <c r="AK171" s="118" t="n">
        <v>80000</v>
      </c>
      <c r="AL171" s="118" t="n">
        <v>80000</v>
      </c>
      <c r="AM171" s="118" t="n">
        <v>80000</v>
      </c>
    </row>
    <row r="172" customFormat="false" ht="21" hidden="false" customHeight="true" outlineLevel="0" collapsed="false">
      <c r="A172" s="46"/>
      <c r="B172" s="46"/>
      <c r="C172" s="46" t="s">
        <v>220</v>
      </c>
      <c r="D172" s="118" t="n">
        <v>735840</v>
      </c>
      <c r="E172" s="118" t="n">
        <v>578160</v>
      </c>
      <c r="F172" s="118" t="n">
        <v>328500</v>
      </c>
      <c r="G172" s="118" t="n">
        <v>328500</v>
      </c>
      <c r="H172" s="118" t="n">
        <v>80000</v>
      </c>
      <c r="I172" s="118" t="n">
        <v>80000</v>
      </c>
      <c r="J172" s="118" t="n">
        <v>80000</v>
      </c>
      <c r="K172" s="118" t="n">
        <v>80000</v>
      </c>
      <c r="L172" s="118" t="n">
        <v>80000</v>
      </c>
      <c r="M172" s="118" t="n">
        <v>80000</v>
      </c>
      <c r="N172" s="118" t="n">
        <v>80000</v>
      </c>
      <c r="O172" s="118" t="n">
        <v>80000</v>
      </c>
      <c r="P172" s="118" t="n">
        <v>80000</v>
      </c>
      <c r="Q172" s="118" t="n">
        <v>80000</v>
      </c>
      <c r="R172" s="118" t="n">
        <v>80000</v>
      </c>
      <c r="S172" s="118" t="n">
        <v>80000</v>
      </c>
      <c r="T172" s="118" t="n">
        <v>80000</v>
      </c>
      <c r="U172" s="118" t="n">
        <v>80000</v>
      </c>
      <c r="V172" s="118" t="n">
        <v>80000</v>
      </c>
      <c r="W172" s="118" t="n">
        <v>80000</v>
      </c>
      <c r="X172" s="118" t="n">
        <v>80000</v>
      </c>
      <c r="Y172" s="118" t="n">
        <v>80000</v>
      </c>
      <c r="Z172" s="118" t="n">
        <v>80000</v>
      </c>
      <c r="AA172" s="118" t="n">
        <v>80000</v>
      </c>
      <c r="AB172" s="118" t="n">
        <v>80000</v>
      </c>
      <c r="AC172" s="118" t="n">
        <v>80000</v>
      </c>
      <c r="AD172" s="118" t="n">
        <v>80000</v>
      </c>
      <c r="AE172" s="118" t="n">
        <v>80000</v>
      </c>
      <c r="AF172" s="118" t="n">
        <v>80000</v>
      </c>
      <c r="AG172" s="118" t="n">
        <v>80000</v>
      </c>
      <c r="AH172" s="118" t="n">
        <v>80000</v>
      </c>
      <c r="AI172" s="118" t="n">
        <v>80000</v>
      </c>
      <c r="AJ172" s="118" t="n">
        <v>80000</v>
      </c>
      <c r="AK172" s="118" t="n">
        <v>80000</v>
      </c>
      <c r="AL172" s="118" t="n">
        <v>80000</v>
      </c>
      <c r="AM172" s="118" t="n">
        <v>80000</v>
      </c>
    </row>
    <row r="173" customFormat="false" ht="21" hidden="false" customHeight="true" outlineLevel="0" collapsed="false">
      <c r="A173" s="46"/>
      <c r="B173" s="46"/>
      <c r="C173" s="46" t="s">
        <v>221</v>
      </c>
      <c r="D173" s="118" t="n">
        <v>459900</v>
      </c>
      <c r="E173" s="118" t="n">
        <v>361350</v>
      </c>
      <c r="F173" s="118" t="n">
        <v>80000</v>
      </c>
      <c r="G173" s="118" t="n">
        <v>80000</v>
      </c>
      <c r="H173" s="118" t="n">
        <v>80000</v>
      </c>
      <c r="I173" s="118" t="n">
        <v>80000</v>
      </c>
      <c r="J173" s="118" t="n">
        <v>80000</v>
      </c>
      <c r="K173" s="118" t="n">
        <v>80000</v>
      </c>
      <c r="L173" s="118" t="n">
        <v>80000</v>
      </c>
      <c r="M173" s="118" t="n">
        <v>80000</v>
      </c>
      <c r="N173" s="118" t="n">
        <v>80000</v>
      </c>
      <c r="O173" s="118" t="n">
        <v>80000</v>
      </c>
      <c r="P173" s="118" t="n">
        <v>80000</v>
      </c>
      <c r="Q173" s="118" t="n">
        <v>80000</v>
      </c>
      <c r="R173" s="118" t="n">
        <v>80000</v>
      </c>
      <c r="S173" s="118" t="n">
        <v>80000</v>
      </c>
      <c r="T173" s="118" t="n">
        <v>80000</v>
      </c>
      <c r="U173" s="118" t="n">
        <v>80000</v>
      </c>
      <c r="V173" s="118" t="n">
        <v>80000</v>
      </c>
      <c r="W173" s="118" t="n">
        <v>80000</v>
      </c>
      <c r="X173" s="118" t="n">
        <v>80000</v>
      </c>
      <c r="Y173" s="118" t="n">
        <v>80000</v>
      </c>
      <c r="Z173" s="118" t="n">
        <v>80000</v>
      </c>
      <c r="AA173" s="118" t="n">
        <v>80000</v>
      </c>
      <c r="AB173" s="118" t="n">
        <v>80000</v>
      </c>
      <c r="AC173" s="118" t="n">
        <v>80000</v>
      </c>
      <c r="AD173" s="118" t="n">
        <v>80000</v>
      </c>
      <c r="AE173" s="118" t="n">
        <v>80000</v>
      </c>
      <c r="AF173" s="118" t="n">
        <v>80000</v>
      </c>
      <c r="AG173" s="118" t="n">
        <v>80000</v>
      </c>
      <c r="AH173" s="118" t="n">
        <v>80000</v>
      </c>
      <c r="AI173" s="118" t="n">
        <v>80000</v>
      </c>
      <c r="AJ173" s="118" t="n">
        <v>80000</v>
      </c>
      <c r="AK173" s="118" t="n">
        <v>80000</v>
      </c>
      <c r="AL173" s="118" t="n">
        <v>80000</v>
      </c>
      <c r="AM173" s="118" t="n">
        <v>80000</v>
      </c>
    </row>
    <row r="174" customFormat="false" ht="21" hidden="false" customHeight="true" outlineLevel="0" collapsed="false">
      <c r="A174" s="46"/>
      <c r="B174" s="46"/>
      <c r="C174" s="46" t="s">
        <v>222</v>
      </c>
      <c r="D174" s="118" t="n">
        <v>735840</v>
      </c>
      <c r="E174" s="118" t="n">
        <v>578160</v>
      </c>
      <c r="F174" s="118" t="n">
        <v>328500</v>
      </c>
      <c r="G174" s="118" t="n">
        <v>328500</v>
      </c>
      <c r="H174" s="118" t="n">
        <v>80000</v>
      </c>
      <c r="I174" s="118" t="n">
        <v>80000</v>
      </c>
      <c r="J174" s="118" t="n">
        <v>80000</v>
      </c>
      <c r="K174" s="118" t="n">
        <v>80000</v>
      </c>
      <c r="L174" s="118" t="n">
        <v>80000</v>
      </c>
      <c r="M174" s="118" t="n">
        <v>80000</v>
      </c>
      <c r="N174" s="118" t="n">
        <v>80000</v>
      </c>
      <c r="O174" s="118" t="n">
        <v>80000</v>
      </c>
      <c r="P174" s="118" t="n">
        <v>80000</v>
      </c>
      <c r="Q174" s="118" t="n">
        <v>80000</v>
      </c>
      <c r="R174" s="118" t="n">
        <v>80000</v>
      </c>
      <c r="S174" s="118" t="n">
        <v>80000</v>
      </c>
      <c r="T174" s="118" t="n">
        <v>80000</v>
      </c>
      <c r="U174" s="118" t="n">
        <v>80000</v>
      </c>
      <c r="V174" s="118" t="n">
        <v>80000</v>
      </c>
      <c r="W174" s="118" t="n">
        <v>80000</v>
      </c>
      <c r="X174" s="118" t="n">
        <v>80000</v>
      </c>
      <c r="Y174" s="118" t="n">
        <v>80000</v>
      </c>
      <c r="Z174" s="118" t="n">
        <v>80000</v>
      </c>
      <c r="AA174" s="118" t="n">
        <v>80000</v>
      </c>
      <c r="AB174" s="118" t="n">
        <v>80000</v>
      </c>
      <c r="AC174" s="118" t="n">
        <v>80000</v>
      </c>
      <c r="AD174" s="118" t="n">
        <v>80000</v>
      </c>
      <c r="AE174" s="118" t="n">
        <v>80000</v>
      </c>
      <c r="AF174" s="118" t="n">
        <v>80000</v>
      </c>
      <c r="AG174" s="118" t="n">
        <v>80000</v>
      </c>
      <c r="AH174" s="118" t="n">
        <v>80000</v>
      </c>
      <c r="AI174" s="118" t="n">
        <v>80000</v>
      </c>
      <c r="AJ174" s="118" t="n">
        <v>80000</v>
      </c>
      <c r="AK174" s="118" t="n">
        <v>80000</v>
      </c>
      <c r="AL174" s="118" t="n">
        <v>80000</v>
      </c>
      <c r="AM174" s="118" t="n">
        <v>80000</v>
      </c>
    </row>
    <row r="175" customFormat="false" ht="21" hidden="false" customHeight="true" outlineLevel="0" collapsed="false">
      <c r="A175" s="46"/>
      <c r="B175" s="46"/>
      <c r="C175" s="46" t="s">
        <v>223</v>
      </c>
      <c r="D175" s="118" t="n">
        <v>459900</v>
      </c>
      <c r="E175" s="118" t="n">
        <v>361350</v>
      </c>
      <c r="F175" s="118" t="n">
        <v>80000</v>
      </c>
      <c r="G175" s="118" t="n">
        <v>80000</v>
      </c>
      <c r="H175" s="118" t="n">
        <v>80000</v>
      </c>
      <c r="I175" s="118" t="n">
        <v>80000</v>
      </c>
      <c r="J175" s="118" t="n">
        <v>80000</v>
      </c>
      <c r="K175" s="118" t="n">
        <v>80000</v>
      </c>
      <c r="L175" s="118" t="n">
        <v>80000</v>
      </c>
      <c r="M175" s="118" t="n">
        <v>80000</v>
      </c>
      <c r="N175" s="118" t="n">
        <v>80000</v>
      </c>
      <c r="O175" s="118" t="n">
        <v>80000</v>
      </c>
      <c r="P175" s="118" t="n">
        <v>80000</v>
      </c>
      <c r="Q175" s="118" t="n">
        <v>80000</v>
      </c>
      <c r="R175" s="118" t="n">
        <v>80000</v>
      </c>
      <c r="S175" s="118" t="n">
        <v>80000</v>
      </c>
      <c r="T175" s="118" t="n">
        <v>80000</v>
      </c>
      <c r="U175" s="118" t="n">
        <v>80000</v>
      </c>
      <c r="V175" s="118" t="n">
        <v>80000</v>
      </c>
      <c r="W175" s="118" t="n">
        <v>80000</v>
      </c>
      <c r="X175" s="118" t="n">
        <v>80000</v>
      </c>
      <c r="Y175" s="118" t="n">
        <v>80000</v>
      </c>
      <c r="Z175" s="118" t="n">
        <v>80000</v>
      </c>
      <c r="AA175" s="118" t="n">
        <v>80000</v>
      </c>
      <c r="AB175" s="118" t="n">
        <v>80000</v>
      </c>
      <c r="AC175" s="118" t="n">
        <v>80000</v>
      </c>
      <c r="AD175" s="118" t="n">
        <v>80000</v>
      </c>
      <c r="AE175" s="118" t="n">
        <v>80000</v>
      </c>
      <c r="AF175" s="118" t="n">
        <v>80000</v>
      </c>
      <c r="AG175" s="118" t="n">
        <v>80000</v>
      </c>
      <c r="AH175" s="118" t="n">
        <v>80000</v>
      </c>
      <c r="AI175" s="118" t="n">
        <v>80000</v>
      </c>
      <c r="AJ175" s="118" t="n">
        <v>80000</v>
      </c>
      <c r="AK175" s="118" t="n">
        <v>80000</v>
      </c>
      <c r="AL175" s="118" t="n">
        <v>80000</v>
      </c>
      <c r="AM175" s="118" t="n">
        <v>80000</v>
      </c>
    </row>
    <row r="176" customFormat="false" ht="21" hidden="false" customHeight="true" outlineLevel="0" collapsed="false">
      <c r="A176" s="46"/>
      <c r="B176" s="46"/>
      <c r="C176" s="46"/>
      <c r="D176" s="112"/>
      <c r="E176" s="112"/>
      <c r="F176" s="112"/>
      <c r="G176" s="112"/>
      <c r="H176" s="112"/>
      <c r="I176" s="112"/>
      <c r="J176" s="112"/>
      <c r="K176" s="112"/>
      <c r="L176" s="112"/>
      <c r="M176" s="112"/>
      <c r="N176" s="112"/>
      <c r="O176" s="112"/>
      <c r="P176" s="112"/>
      <c r="Q176" s="112"/>
      <c r="R176" s="112"/>
      <c r="S176" s="112"/>
      <c r="T176" s="112"/>
      <c r="U176" s="112"/>
      <c r="V176" s="112"/>
      <c r="W176" s="112"/>
      <c r="X176" s="112"/>
      <c r="Y176" s="112"/>
      <c r="Z176" s="112"/>
      <c r="AA176" s="112"/>
      <c r="AB176" s="112"/>
      <c r="AC176" s="112"/>
      <c r="AD176" s="112"/>
      <c r="AE176" s="112"/>
      <c r="AF176" s="112"/>
      <c r="AG176" s="112"/>
      <c r="AH176" s="112"/>
      <c r="AI176" s="112"/>
      <c r="AJ176" s="112"/>
      <c r="AK176" s="112"/>
      <c r="AL176" s="112"/>
      <c r="AM176" s="112"/>
    </row>
    <row r="177" customFormat="false" ht="21" hidden="false" customHeight="true" outlineLevel="0" collapsed="false">
      <c r="A177" s="46"/>
      <c r="B177" s="46"/>
      <c r="C177" s="89" t="s">
        <v>346</v>
      </c>
      <c r="D177" s="117" t="n">
        <f aca="false">CHOOSE(Settings!$C$5,D178,D179,D180,D181,D182,D183,D184,D185,D186,D187,D188)</f>
        <v>81158.8235</v>
      </c>
      <c r="E177" s="117" t="n">
        <f aca="false">CHOOSE(Settings!$C$5,E178,E179,E180,E181,E182,E183,E184,E185,E186,E187,E188)</f>
        <v>63767.6471</v>
      </c>
      <c r="F177" s="117" t="n">
        <f aca="false">CHOOSE(Settings!$C$5,F178,F179,F180,F181,F182,F183,F184,F185,F186,F187,F188)</f>
        <v>200000</v>
      </c>
      <c r="G177" s="117" t="n">
        <f aca="false">CHOOSE(Settings!$C$5,G178,G179,G180,G181,G182,G183,G184,G185,G186,G187,G188)</f>
        <v>200000</v>
      </c>
      <c r="H177" s="117" t="n">
        <f aca="false">CHOOSE(Settings!$C$5,H178,H179,H180,H181,H182,H183,H184,H185,H186,H187,H188)</f>
        <v>200000</v>
      </c>
      <c r="I177" s="117" t="n">
        <f aca="false">CHOOSE(Settings!$C$5,I178,I179,I180,I181,I182,I183,I184,I185,I186,I187,I188)</f>
        <v>150000</v>
      </c>
      <c r="J177" s="117" t="n">
        <f aca="false">CHOOSE(Settings!$C$5,J178,J179,J180,J181,J182,J183,J184,J185,J186,J187,J188)</f>
        <v>150000</v>
      </c>
      <c r="K177" s="117" t="n">
        <f aca="false">CHOOSE(Settings!$C$5,K178,K179,K180,K181,K182,K183,K184,K185,K186,K187,K188)</f>
        <v>150000</v>
      </c>
      <c r="L177" s="117" t="n">
        <f aca="false">CHOOSE(Settings!$C$5,L178,L179,L180,L181,L182,L183,L184,L185,L186,L187,L188)</f>
        <v>150000</v>
      </c>
      <c r="M177" s="117" t="n">
        <f aca="false">CHOOSE(Settings!$C$5,M178,M179,M180,M181,M182,M183,M184,M185,M186,M187,M188)</f>
        <v>150000</v>
      </c>
      <c r="N177" s="117" t="n">
        <f aca="false">CHOOSE(Settings!$C$5,N178,N179,N180,N181,N182,N183,N184,N185,N186,N187,N188)</f>
        <v>150000</v>
      </c>
      <c r="O177" s="117" t="n">
        <f aca="false">CHOOSE(Settings!$C$5,O178,O179,O180,O181,O182,O183,O184,O185,O186,O187,O188)</f>
        <v>120000</v>
      </c>
      <c r="P177" s="117" t="n">
        <f aca="false">CHOOSE(Settings!$C$5,P178,P179,P180,P181,P182,P183,P184,P185,P186,P187,P188)</f>
        <v>120000</v>
      </c>
      <c r="Q177" s="117" t="n">
        <f aca="false">CHOOSE(Settings!$C$5,Q178,Q179,Q180,Q181,Q182,Q183,Q184,Q185,Q186,Q187,Q188)</f>
        <v>120000</v>
      </c>
      <c r="R177" s="117" t="n">
        <f aca="false">CHOOSE(Settings!$C$5,R178,R179,R180,R181,R182,R183,R184,R185,R186,R187,R188)</f>
        <v>120000</v>
      </c>
      <c r="S177" s="117" t="n">
        <f aca="false">CHOOSE(Settings!$C$5,S178,S179,S180,S181,S182,S183,S184,S185,S186,S187,S188)</f>
        <v>120000</v>
      </c>
      <c r="T177" s="117" t="n">
        <f aca="false">CHOOSE(Settings!$C$5,T178,T179,T180,T181,T182,T183,T184,T185,T186,T187,T188)</f>
        <v>120000</v>
      </c>
      <c r="U177" s="117" t="n">
        <f aca="false">CHOOSE(Settings!$C$5,U178,U179,U180,U181,U182,U183,U184,U185,U186,U187,U188)</f>
        <v>120000</v>
      </c>
      <c r="V177" s="117" t="n">
        <f aca="false">CHOOSE(Settings!$C$5,V178,V179,V180,V181,V182,V183,V184,V185,V186,V187,V188)</f>
        <v>120000</v>
      </c>
      <c r="W177" s="117" t="n">
        <f aca="false">CHOOSE(Settings!$C$5,W178,W179,W180,W181,W182,W183,W184,W185,W186,W187,W188)</f>
        <v>120000</v>
      </c>
      <c r="X177" s="117" t="n">
        <f aca="false">CHOOSE(Settings!$C$5,X178,X179,X180,X181,X182,X183,X184,X185,X186,X187,X188)</f>
        <v>120000</v>
      </c>
      <c r="Y177" s="117" t="n">
        <f aca="false">CHOOSE(Settings!$C$5,Y178,Y179,Y180,Y181,Y182,Y183,Y184,Y185,Y186,Y187,Y188)</f>
        <v>120000</v>
      </c>
      <c r="Z177" s="117" t="n">
        <f aca="false">CHOOSE(Settings!$C$5,Z178,Z179,Z180,Z181,Z182,Z183,Z184,Z185,Z186,Z187,Z188)</f>
        <v>120000</v>
      </c>
      <c r="AA177" s="117" t="n">
        <f aca="false">CHOOSE(Settings!$C$5,AA178,AA179,AA180,AA181,AA182,AA183,AA184,AA185,AA186,AA187,AA188)</f>
        <v>120000</v>
      </c>
      <c r="AB177" s="117" t="n">
        <f aca="false">CHOOSE(Settings!$C$5,AB178,AB179,AB180,AB181,AB182,AB183,AB184,AB185,AB186,AB187,AB188)</f>
        <v>120000</v>
      </c>
      <c r="AC177" s="117" t="n">
        <f aca="false">CHOOSE(Settings!$C$5,AC178,AC179,AC180,AC181,AC182,AC183,AC184,AC185,AC186,AC187,AC188)</f>
        <v>120000</v>
      </c>
      <c r="AD177" s="117" t="n">
        <f aca="false">CHOOSE(Settings!$C$5,AD178,AD179,AD180,AD181,AD182,AD183,AD184,AD185,AD186,AD187,AD188)</f>
        <v>120000</v>
      </c>
      <c r="AE177" s="117" t="n">
        <f aca="false">CHOOSE(Settings!$C$5,AE178,AE179,AE180,AE181,AE182,AE183,AE184,AE185,AE186,AE187,AE188)</f>
        <v>120000</v>
      </c>
      <c r="AF177" s="117" t="n">
        <f aca="false">CHOOSE(Settings!$C$5,AF178,AF179,AF180,AF181,AF182,AF183,AF184,AF185,AF186,AF187,AF188)</f>
        <v>120000</v>
      </c>
      <c r="AG177" s="117" t="n">
        <f aca="false">CHOOSE(Settings!$C$5,AG178,AG179,AG180,AG181,AG182,AG183,AG184,AG185,AG186,AG187,AG188)</f>
        <v>120000</v>
      </c>
      <c r="AH177" s="117" t="n">
        <f aca="false">CHOOSE(Settings!$C$5,AH178,AH179,AH180,AH181,AH182,AH183,AH184,AH185,AH186,AH187,AH188)</f>
        <v>120000</v>
      </c>
      <c r="AI177" s="117" t="n">
        <f aca="false">CHOOSE(Settings!$C$5,AI178,AI179,AI180,AI181,AI182,AI183,AI184,AI185,AI186,AI187,AI188)</f>
        <v>120000</v>
      </c>
      <c r="AJ177" s="117" t="n">
        <f aca="false">CHOOSE(Settings!$C$5,AJ178,AJ179,AJ180,AJ181,AJ182,AJ183,AJ184,AJ185,AJ186,AJ187,AJ188)</f>
        <v>120000</v>
      </c>
      <c r="AK177" s="117" t="n">
        <f aca="false">CHOOSE(Settings!$C$5,AK178,AK179,AK180,AK181,AK182,AK183,AK184,AK185,AK186,AK187,AK188)</f>
        <v>120000</v>
      </c>
      <c r="AL177" s="117" t="n">
        <f aca="false">CHOOSE(Settings!$C$5,AL178,AL179,AL180,AL181,AL182,AL183,AL184,AL185,AL186,AL187,AL188)</f>
        <v>120000</v>
      </c>
      <c r="AM177" s="117" t="n">
        <f aca="false">CHOOSE(Settings!$C$5,AM178,AM179,AM180,AM181,AM182,AM183,AM184,AM185,AM186,AM187,AM188)</f>
        <v>120000</v>
      </c>
    </row>
    <row r="178" customFormat="false" ht="21" hidden="false" customHeight="true" outlineLevel="0" collapsed="false">
      <c r="A178" s="46"/>
      <c r="B178" s="46"/>
      <c r="C178" s="46" t="s">
        <v>207</v>
      </c>
      <c r="D178" s="118" t="n">
        <v>81158.8235</v>
      </c>
      <c r="E178" s="118" t="n">
        <v>63767.6471</v>
      </c>
      <c r="F178" s="118" t="n">
        <v>200000</v>
      </c>
      <c r="G178" s="118" t="n">
        <v>200000</v>
      </c>
      <c r="H178" s="118" t="n">
        <v>200000</v>
      </c>
      <c r="I178" s="118" t="n">
        <v>150000</v>
      </c>
      <c r="J178" s="118" t="n">
        <v>150000</v>
      </c>
      <c r="K178" s="118" t="n">
        <v>150000</v>
      </c>
      <c r="L178" s="118" t="n">
        <v>150000</v>
      </c>
      <c r="M178" s="118" t="n">
        <v>150000</v>
      </c>
      <c r="N178" s="118" t="n">
        <v>150000</v>
      </c>
      <c r="O178" s="118" t="n">
        <v>120000</v>
      </c>
      <c r="P178" s="118" t="n">
        <v>120000</v>
      </c>
      <c r="Q178" s="118" t="n">
        <v>120000</v>
      </c>
      <c r="R178" s="118" t="n">
        <v>120000</v>
      </c>
      <c r="S178" s="118" t="n">
        <v>120000</v>
      </c>
      <c r="T178" s="118" t="n">
        <v>120000</v>
      </c>
      <c r="U178" s="118" t="n">
        <v>120000</v>
      </c>
      <c r="V178" s="118" t="n">
        <v>120000</v>
      </c>
      <c r="W178" s="118" t="n">
        <v>120000</v>
      </c>
      <c r="X178" s="118" t="n">
        <v>120000</v>
      </c>
      <c r="Y178" s="118" t="n">
        <v>120000</v>
      </c>
      <c r="Z178" s="118" t="n">
        <v>120000</v>
      </c>
      <c r="AA178" s="118" t="n">
        <v>120000</v>
      </c>
      <c r="AB178" s="118" t="n">
        <v>120000</v>
      </c>
      <c r="AC178" s="118" t="n">
        <v>120000</v>
      </c>
      <c r="AD178" s="118" t="n">
        <v>120000</v>
      </c>
      <c r="AE178" s="118" t="n">
        <v>120000</v>
      </c>
      <c r="AF178" s="118" t="n">
        <v>120000</v>
      </c>
      <c r="AG178" s="118" t="n">
        <v>120000</v>
      </c>
      <c r="AH178" s="118" t="n">
        <v>120000</v>
      </c>
      <c r="AI178" s="118" t="n">
        <v>120000</v>
      </c>
      <c r="AJ178" s="118" t="n">
        <v>120000</v>
      </c>
      <c r="AK178" s="118" t="n">
        <v>120000</v>
      </c>
      <c r="AL178" s="118" t="n">
        <v>120000</v>
      </c>
      <c r="AM178" s="118" t="n">
        <v>120000</v>
      </c>
    </row>
    <row r="179" customFormat="false" ht="21" hidden="false" customHeight="true" outlineLevel="0" collapsed="false">
      <c r="A179" s="46"/>
      <c r="B179" s="46"/>
      <c r="C179" s="46" t="s">
        <v>209</v>
      </c>
      <c r="D179" s="118" t="n">
        <v>81158.8235</v>
      </c>
      <c r="E179" s="118" t="n">
        <v>63767.6471</v>
      </c>
      <c r="F179" s="118" t="n">
        <v>200000</v>
      </c>
      <c r="G179" s="118" t="n">
        <v>200000</v>
      </c>
      <c r="H179" s="118" t="n">
        <v>200000</v>
      </c>
      <c r="I179" s="118" t="n">
        <v>150000</v>
      </c>
      <c r="J179" s="118" t="n">
        <v>150000</v>
      </c>
      <c r="K179" s="118" t="n">
        <v>150000</v>
      </c>
      <c r="L179" s="118" t="n">
        <v>150000</v>
      </c>
      <c r="M179" s="118" t="n">
        <v>150000</v>
      </c>
      <c r="N179" s="118" t="n">
        <v>150000</v>
      </c>
      <c r="O179" s="118" t="n">
        <v>120000</v>
      </c>
      <c r="P179" s="118" t="n">
        <v>120000</v>
      </c>
      <c r="Q179" s="118" t="n">
        <v>120000</v>
      </c>
      <c r="R179" s="118" t="n">
        <v>120000</v>
      </c>
      <c r="S179" s="118" t="n">
        <v>120000</v>
      </c>
      <c r="T179" s="118" t="n">
        <v>120000</v>
      </c>
      <c r="U179" s="118" t="n">
        <v>120000</v>
      </c>
      <c r="V179" s="118" t="n">
        <v>120000</v>
      </c>
      <c r="W179" s="118" t="n">
        <v>120000</v>
      </c>
      <c r="X179" s="118" t="n">
        <v>120000</v>
      </c>
      <c r="Y179" s="118" t="n">
        <v>120000</v>
      </c>
      <c r="Z179" s="118" t="n">
        <v>120000</v>
      </c>
      <c r="AA179" s="118" t="n">
        <v>120000</v>
      </c>
      <c r="AB179" s="118" t="n">
        <v>120000</v>
      </c>
      <c r="AC179" s="118" t="n">
        <v>120000</v>
      </c>
      <c r="AD179" s="118" t="n">
        <v>120000</v>
      </c>
      <c r="AE179" s="118" t="n">
        <v>120000</v>
      </c>
      <c r="AF179" s="118" t="n">
        <v>120000</v>
      </c>
      <c r="AG179" s="118" t="n">
        <v>120000</v>
      </c>
      <c r="AH179" s="118" t="n">
        <v>120000</v>
      </c>
      <c r="AI179" s="118" t="n">
        <v>120000</v>
      </c>
      <c r="AJ179" s="118" t="n">
        <v>120000</v>
      </c>
      <c r="AK179" s="118" t="n">
        <v>120000</v>
      </c>
      <c r="AL179" s="118" t="n">
        <v>120000</v>
      </c>
      <c r="AM179" s="118" t="n">
        <v>120000</v>
      </c>
    </row>
    <row r="180" customFormat="false" ht="21" hidden="false" customHeight="true" outlineLevel="0" collapsed="false">
      <c r="A180" s="46"/>
      <c r="B180" s="46"/>
      <c r="C180" s="46" t="s">
        <v>210</v>
      </c>
      <c r="D180" s="118" t="n">
        <v>81158.8235</v>
      </c>
      <c r="E180" s="118" t="n">
        <v>63767.6471</v>
      </c>
      <c r="F180" s="118" t="n">
        <v>200000</v>
      </c>
      <c r="G180" s="118" t="n">
        <v>200000</v>
      </c>
      <c r="H180" s="118" t="n">
        <v>200000</v>
      </c>
      <c r="I180" s="118" t="n">
        <v>150000</v>
      </c>
      <c r="J180" s="118" t="n">
        <v>150000</v>
      </c>
      <c r="K180" s="118" t="n">
        <v>150000</v>
      </c>
      <c r="L180" s="118" t="n">
        <v>150000</v>
      </c>
      <c r="M180" s="118" t="n">
        <v>150000</v>
      </c>
      <c r="N180" s="118" t="n">
        <v>150000</v>
      </c>
      <c r="O180" s="118" t="n">
        <v>120000</v>
      </c>
      <c r="P180" s="118" t="n">
        <v>120000</v>
      </c>
      <c r="Q180" s="118" t="n">
        <v>120000</v>
      </c>
      <c r="R180" s="118" t="n">
        <v>120000</v>
      </c>
      <c r="S180" s="118" t="n">
        <v>120000</v>
      </c>
      <c r="T180" s="118" t="n">
        <v>120000</v>
      </c>
      <c r="U180" s="118" t="n">
        <v>120000</v>
      </c>
      <c r="V180" s="118" t="n">
        <v>120000</v>
      </c>
      <c r="W180" s="118" t="n">
        <v>120000</v>
      </c>
      <c r="X180" s="118" t="n">
        <v>120000</v>
      </c>
      <c r="Y180" s="118" t="n">
        <v>120000</v>
      </c>
      <c r="Z180" s="118" t="n">
        <v>120000</v>
      </c>
      <c r="AA180" s="118" t="n">
        <v>120000</v>
      </c>
      <c r="AB180" s="118" t="n">
        <v>120000</v>
      </c>
      <c r="AC180" s="118" t="n">
        <v>120000</v>
      </c>
      <c r="AD180" s="118" t="n">
        <v>120000</v>
      </c>
      <c r="AE180" s="118" t="n">
        <v>120000</v>
      </c>
      <c r="AF180" s="118" t="n">
        <v>120000</v>
      </c>
      <c r="AG180" s="118" t="n">
        <v>120000</v>
      </c>
      <c r="AH180" s="118" t="n">
        <v>120000</v>
      </c>
      <c r="AI180" s="118" t="n">
        <v>120000</v>
      </c>
      <c r="AJ180" s="118" t="n">
        <v>120000</v>
      </c>
      <c r="AK180" s="118" t="n">
        <v>120000</v>
      </c>
      <c r="AL180" s="118" t="n">
        <v>120000</v>
      </c>
      <c r="AM180" s="118" t="n">
        <v>120000</v>
      </c>
    </row>
    <row r="181" customFormat="false" ht="21" hidden="false" customHeight="true" outlineLevel="0" collapsed="false">
      <c r="A181" s="46"/>
      <c r="B181" s="46"/>
      <c r="C181" s="46" t="s">
        <v>212</v>
      </c>
      <c r="D181" s="118" t="n">
        <v>81158.8235</v>
      </c>
      <c r="E181" s="118" t="n">
        <v>63767.6471</v>
      </c>
      <c r="F181" s="118" t="n">
        <v>200000</v>
      </c>
      <c r="G181" s="118" t="n">
        <v>200000</v>
      </c>
      <c r="H181" s="118" t="n">
        <v>200000</v>
      </c>
      <c r="I181" s="118" t="n">
        <v>150000</v>
      </c>
      <c r="J181" s="118" t="n">
        <v>150000</v>
      </c>
      <c r="K181" s="118" t="n">
        <v>150000</v>
      </c>
      <c r="L181" s="118" t="n">
        <v>150000</v>
      </c>
      <c r="M181" s="118" t="n">
        <v>150000</v>
      </c>
      <c r="N181" s="118" t="n">
        <v>150000</v>
      </c>
      <c r="O181" s="118" t="n">
        <v>120000</v>
      </c>
      <c r="P181" s="118" t="n">
        <v>120000</v>
      </c>
      <c r="Q181" s="118" t="n">
        <v>120000</v>
      </c>
      <c r="R181" s="118" t="n">
        <v>120000</v>
      </c>
      <c r="S181" s="118" t="n">
        <v>120000</v>
      </c>
      <c r="T181" s="118" t="n">
        <v>120000</v>
      </c>
      <c r="U181" s="118" t="n">
        <v>120000</v>
      </c>
      <c r="V181" s="118" t="n">
        <v>120000</v>
      </c>
      <c r="W181" s="118" t="n">
        <v>120000</v>
      </c>
      <c r="X181" s="118" t="n">
        <v>120000</v>
      </c>
      <c r="Y181" s="118" t="n">
        <v>120000</v>
      </c>
      <c r="Z181" s="118" t="n">
        <v>120000</v>
      </c>
      <c r="AA181" s="118" t="n">
        <v>120000</v>
      </c>
      <c r="AB181" s="118" t="n">
        <v>120000</v>
      </c>
      <c r="AC181" s="118" t="n">
        <v>120000</v>
      </c>
      <c r="AD181" s="118" t="n">
        <v>120000</v>
      </c>
      <c r="AE181" s="118" t="n">
        <v>120000</v>
      </c>
      <c r="AF181" s="118" t="n">
        <v>120000</v>
      </c>
      <c r="AG181" s="118" t="n">
        <v>120000</v>
      </c>
      <c r="AH181" s="118" t="n">
        <v>120000</v>
      </c>
      <c r="AI181" s="118" t="n">
        <v>120000</v>
      </c>
      <c r="AJ181" s="118" t="n">
        <v>120000</v>
      </c>
      <c r="AK181" s="118" t="n">
        <v>120000</v>
      </c>
      <c r="AL181" s="118" t="n">
        <v>120000</v>
      </c>
      <c r="AM181" s="118" t="n">
        <v>120000</v>
      </c>
    </row>
    <row r="182" customFormat="false" ht="21" hidden="false" customHeight="true" outlineLevel="0" collapsed="false">
      <c r="A182" s="46"/>
      <c r="B182" s="46"/>
      <c r="C182" s="46" t="s">
        <v>214</v>
      </c>
      <c r="D182" s="118" t="n">
        <v>81158.8235</v>
      </c>
      <c r="E182" s="118" t="n">
        <v>63767.6471</v>
      </c>
      <c r="F182" s="118" t="n">
        <v>200000</v>
      </c>
      <c r="G182" s="118" t="n">
        <v>200000</v>
      </c>
      <c r="H182" s="118" t="n">
        <v>200000</v>
      </c>
      <c r="I182" s="118" t="n">
        <v>150000</v>
      </c>
      <c r="J182" s="118" t="n">
        <v>150000</v>
      </c>
      <c r="K182" s="118" t="n">
        <v>150000</v>
      </c>
      <c r="L182" s="118" t="n">
        <v>150000</v>
      </c>
      <c r="M182" s="118" t="n">
        <v>150000</v>
      </c>
      <c r="N182" s="118" t="n">
        <v>150000</v>
      </c>
      <c r="O182" s="118" t="n">
        <v>120000</v>
      </c>
      <c r="P182" s="118" t="n">
        <v>120000</v>
      </c>
      <c r="Q182" s="118" t="n">
        <v>120000</v>
      </c>
      <c r="R182" s="118" t="n">
        <v>120000</v>
      </c>
      <c r="S182" s="118" t="n">
        <v>120000</v>
      </c>
      <c r="T182" s="118" t="n">
        <v>120000</v>
      </c>
      <c r="U182" s="118" t="n">
        <v>120000</v>
      </c>
      <c r="V182" s="118" t="n">
        <v>120000</v>
      </c>
      <c r="W182" s="118" t="n">
        <v>120000</v>
      </c>
      <c r="X182" s="118" t="n">
        <v>120000</v>
      </c>
      <c r="Y182" s="118" t="n">
        <v>120000</v>
      </c>
      <c r="Z182" s="118" t="n">
        <v>120000</v>
      </c>
      <c r="AA182" s="118" t="n">
        <v>120000</v>
      </c>
      <c r="AB182" s="118" t="n">
        <v>120000</v>
      </c>
      <c r="AC182" s="118" t="n">
        <v>120000</v>
      </c>
      <c r="AD182" s="118" t="n">
        <v>120000</v>
      </c>
      <c r="AE182" s="118" t="n">
        <v>120000</v>
      </c>
      <c r="AF182" s="118" t="n">
        <v>120000</v>
      </c>
      <c r="AG182" s="118" t="n">
        <v>120000</v>
      </c>
      <c r="AH182" s="118" t="n">
        <v>120000</v>
      </c>
      <c r="AI182" s="118" t="n">
        <v>120000</v>
      </c>
      <c r="AJ182" s="118" t="n">
        <v>120000</v>
      </c>
      <c r="AK182" s="118" t="n">
        <v>120000</v>
      </c>
      <c r="AL182" s="118" t="n">
        <v>120000</v>
      </c>
      <c r="AM182" s="118" t="n">
        <v>120000</v>
      </c>
    </row>
    <row r="183" customFormat="false" ht="21" hidden="false" customHeight="true" outlineLevel="0" collapsed="false">
      <c r="A183" s="46"/>
      <c r="B183" s="46"/>
      <c r="C183" s="46" t="s">
        <v>216</v>
      </c>
      <c r="D183" s="118" t="n">
        <v>81158.8235</v>
      </c>
      <c r="E183" s="118" t="n">
        <v>63767.6471</v>
      </c>
      <c r="F183" s="118" t="n">
        <v>200000</v>
      </c>
      <c r="G183" s="118" t="n">
        <v>200000</v>
      </c>
      <c r="H183" s="118" t="n">
        <v>200000</v>
      </c>
      <c r="I183" s="118" t="n">
        <v>150000</v>
      </c>
      <c r="J183" s="118" t="n">
        <v>150000</v>
      </c>
      <c r="K183" s="118" t="n">
        <v>150000</v>
      </c>
      <c r="L183" s="118" t="n">
        <v>150000</v>
      </c>
      <c r="M183" s="118" t="n">
        <v>150000</v>
      </c>
      <c r="N183" s="118" t="n">
        <v>150000</v>
      </c>
      <c r="O183" s="118" t="n">
        <v>120000</v>
      </c>
      <c r="P183" s="118" t="n">
        <v>120000</v>
      </c>
      <c r="Q183" s="118" t="n">
        <v>120000</v>
      </c>
      <c r="R183" s="118" t="n">
        <v>120000</v>
      </c>
      <c r="S183" s="118" t="n">
        <v>120000</v>
      </c>
      <c r="T183" s="118" t="n">
        <v>120000</v>
      </c>
      <c r="U183" s="118" t="n">
        <v>120000</v>
      </c>
      <c r="V183" s="118" t="n">
        <v>120000</v>
      </c>
      <c r="W183" s="118" t="n">
        <v>120000</v>
      </c>
      <c r="X183" s="118" t="n">
        <v>120000</v>
      </c>
      <c r="Y183" s="118" t="n">
        <v>120000</v>
      </c>
      <c r="Z183" s="118" t="n">
        <v>120000</v>
      </c>
      <c r="AA183" s="118" t="n">
        <v>120000</v>
      </c>
      <c r="AB183" s="118" t="n">
        <v>120000</v>
      </c>
      <c r="AC183" s="118" t="n">
        <v>120000</v>
      </c>
      <c r="AD183" s="118" t="n">
        <v>120000</v>
      </c>
      <c r="AE183" s="118" t="n">
        <v>120000</v>
      </c>
      <c r="AF183" s="118" t="n">
        <v>120000</v>
      </c>
      <c r="AG183" s="118" t="n">
        <v>120000</v>
      </c>
      <c r="AH183" s="118" t="n">
        <v>120000</v>
      </c>
      <c r="AI183" s="118" t="n">
        <v>120000</v>
      </c>
      <c r="AJ183" s="118" t="n">
        <v>120000</v>
      </c>
      <c r="AK183" s="118" t="n">
        <v>120000</v>
      </c>
      <c r="AL183" s="118" t="n">
        <v>120000</v>
      </c>
      <c r="AM183" s="118" t="n">
        <v>120000</v>
      </c>
    </row>
    <row r="184" customFormat="false" ht="21" hidden="false" customHeight="true" outlineLevel="0" collapsed="false">
      <c r="A184" s="46"/>
      <c r="B184" s="46"/>
      <c r="C184" s="46" t="s">
        <v>218</v>
      </c>
      <c r="D184" s="118" t="n">
        <v>81158.8235</v>
      </c>
      <c r="E184" s="118" t="n">
        <v>63767.6471</v>
      </c>
      <c r="F184" s="118" t="n">
        <v>200000</v>
      </c>
      <c r="G184" s="118" t="n">
        <v>200000</v>
      </c>
      <c r="H184" s="118" t="n">
        <v>200000</v>
      </c>
      <c r="I184" s="118" t="n">
        <v>150000</v>
      </c>
      <c r="J184" s="118" t="n">
        <v>150000</v>
      </c>
      <c r="K184" s="118" t="n">
        <v>150000</v>
      </c>
      <c r="L184" s="118" t="n">
        <v>150000</v>
      </c>
      <c r="M184" s="118" t="n">
        <v>150000</v>
      </c>
      <c r="N184" s="118" t="n">
        <v>150000</v>
      </c>
      <c r="O184" s="118" t="n">
        <v>120000</v>
      </c>
      <c r="P184" s="118" t="n">
        <v>120000</v>
      </c>
      <c r="Q184" s="118" t="n">
        <v>120000</v>
      </c>
      <c r="R184" s="118" t="n">
        <v>120000</v>
      </c>
      <c r="S184" s="118" t="n">
        <v>120000</v>
      </c>
      <c r="T184" s="118" t="n">
        <v>120000</v>
      </c>
      <c r="U184" s="118" t="n">
        <v>120000</v>
      </c>
      <c r="V184" s="118" t="n">
        <v>120000</v>
      </c>
      <c r="W184" s="118" t="n">
        <v>120000</v>
      </c>
      <c r="X184" s="118" t="n">
        <v>120000</v>
      </c>
      <c r="Y184" s="118" t="n">
        <v>120000</v>
      </c>
      <c r="Z184" s="118" t="n">
        <v>120000</v>
      </c>
      <c r="AA184" s="118" t="n">
        <v>120000</v>
      </c>
      <c r="AB184" s="118" t="n">
        <v>120000</v>
      </c>
      <c r="AC184" s="118" t="n">
        <v>120000</v>
      </c>
      <c r="AD184" s="118" t="n">
        <v>120000</v>
      </c>
      <c r="AE184" s="118" t="n">
        <v>120000</v>
      </c>
      <c r="AF184" s="118" t="n">
        <v>120000</v>
      </c>
      <c r="AG184" s="118" t="n">
        <v>120000</v>
      </c>
      <c r="AH184" s="118" t="n">
        <v>120000</v>
      </c>
      <c r="AI184" s="118" t="n">
        <v>120000</v>
      </c>
      <c r="AJ184" s="118" t="n">
        <v>120000</v>
      </c>
      <c r="AK184" s="118" t="n">
        <v>120000</v>
      </c>
      <c r="AL184" s="118" t="n">
        <v>120000</v>
      </c>
      <c r="AM184" s="118" t="n">
        <v>120000</v>
      </c>
    </row>
    <row r="185" customFormat="false" ht="21" hidden="false" customHeight="true" outlineLevel="0" collapsed="false">
      <c r="A185" s="46"/>
      <c r="B185" s="46"/>
      <c r="C185" s="46" t="s">
        <v>220</v>
      </c>
      <c r="D185" s="118" t="n">
        <v>129854.1176</v>
      </c>
      <c r="E185" s="118" t="n">
        <v>102028.2353</v>
      </c>
      <c r="F185" s="118" t="n">
        <v>0</v>
      </c>
      <c r="G185" s="118" t="n">
        <v>0</v>
      </c>
      <c r="H185" s="118" t="n">
        <v>200000</v>
      </c>
      <c r="I185" s="118" t="n">
        <v>200000</v>
      </c>
      <c r="J185" s="118" t="n">
        <v>200000</v>
      </c>
      <c r="K185" s="118" t="n">
        <v>150000</v>
      </c>
      <c r="L185" s="118" t="n">
        <v>150000</v>
      </c>
      <c r="M185" s="118" t="n">
        <v>150000</v>
      </c>
      <c r="N185" s="118" t="n">
        <v>150000</v>
      </c>
      <c r="O185" s="118" t="n">
        <v>150000</v>
      </c>
      <c r="P185" s="118" t="n">
        <v>150000</v>
      </c>
      <c r="Q185" s="118" t="n">
        <v>120000</v>
      </c>
      <c r="R185" s="118" t="n">
        <v>120000</v>
      </c>
      <c r="S185" s="118" t="n">
        <v>120000</v>
      </c>
      <c r="T185" s="118" t="n">
        <v>120000</v>
      </c>
      <c r="U185" s="118" t="n">
        <v>120000</v>
      </c>
      <c r="V185" s="118" t="n">
        <v>120000</v>
      </c>
      <c r="W185" s="118" t="n">
        <v>120000</v>
      </c>
      <c r="X185" s="118" t="n">
        <v>120000</v>
      </c>
      <c r="Y185" s="118" t="n">
        <v>120000</v>
      </c>
      <c r="Z185" s="118" t="n">
        <v>120000</v>
      </c>
      <c r="AA185" s="118" t="n">
        <v>120000</v>
      </c>
      <c r="AB185" s="118" t="n">
        <v>120000</v>
      </c>
      <c r="AC185" s="118" t="n">
        <v>120000</v>
      </c>
      <c r="AD185" s="118" t="n">
        <v>120000</v>
      </c>
      <c r="AE185" s="118" t="n">
        <v>120000</v>
      </c>
      <c r="AF185" s="118" t="n">
        <v>120000</v>
      </c>
      <c r="AG185" s="118" t="n">
        <v>120000</v>
      </c>
      <c r="AH185" s="118" t="n">
        <v>120000</v>
      </c>
      <c r="AI185" s="118" t="n">
        <v>120000</v>
      </c>
      <c r="AJ185" s="118" t="n">
        <v>120000</v>
      </c>
      <c r="AK185" s="118" t="n">
        <v>120000</v>
      </c>
      <c r="AL185" s="118" t="n">
        <v>120000</v>
      </c>
      <c r="AM185" s="118" t="n">
        <v>120000</v>
      </c>
    </row>
    <row r="186" customFormat="false" ht="21" hidden="false" customHeight="true" outlineLevel="0" collapsed="false">
      <c r="A186" s="46"/>
      <c r="B186" s="46"/>
      <c r="C186" s="46" t="s">
        <v>221</v>
      </c>
      <c r="D186" s="118" t="n">
        <v>81158.8235</v>
      </c>
      <c r="E186" s="118" t="n">
        <v>63767.6471</v>
      </c>
      <c r="F186" s="118" t="n">
        <v>200000</v>
      </c>
      <c r="G186" s="118" t="n">
        <v>200000</v>
      </c>
      <c r="H186" s="118" t="n">
        <v>200000</v>
      </c>
      <c r="I186" s="118" t="n">
        <v>150000</v>
      </c>
      <c r="J186" s="118" t="n">
        <v>150000</v>
      </c>
      <c r="K186" s="118" t="n">
        <v>150000</v>
      </c>
      <c r="L186" s="118" t="n">
        <v>150000</v>
      </c>
      <c r="M186" s="118" t="n">
        <v>150000</v>
      </c>
      <c r="N186" s="118" t="n">
        <v>150000</v>
      </c>
      <c r="O186" s="118" t="n">
        <v>120000</v>
      </c>
      <c r="P186" s="118" t="n">
        <v>120000</v>
      </c>
      <c r="Q186" s="118" t="n">
        <v>120000</v>
      </c>
      <c r="R186" s="118" t="n">
        <v>120000</v>
      </c>
      <c r="S186" s="118" t="n">
        <v>120000</v>
      </c>
      <c r="T186" s="118" t="n">
        <v>120000</v>
      </c>
      <c r="U186" s="118" t="n">
        <v>120000</v>
      </c>
      <c r="V186" s="118" t="n">
        <v>120000</v>
      </c>
      <c r="W186" s="118" t="n">
        <v>120000</v>
      </c>
      <c r="X186" s="118" t="n">
        <v>120000</v>
      </c>
      <c r="Y186" s="118" t="n">
        <v>120000</v>
      </c>
      <c r="Z186" s="118" t="n">
        <v>120000</v>
      </c>
      <c r="AA186" s="118" t="n">
        <v>120000</v>
      </c>
      <c r="AB186" s="118" t="n">
        <v>120000</v>
      </c>
      <c r="AC186" s="118" t="n">
        <v>120000</v>
      </c>
      <c r="AD186" s="118" t="n">
        <v>120000</v>
      </c>
      <c r="AE186" s="118" t="n">
        <v>120000</v>
      </c>
      <c r="AF186" s="118" t="n">
        <v>120000</v>
      </c>
      <c r="AG186" s="118" t="n">
        <v>120000</v>
      </c>
      <c r="AH186" s="118" t="n">
        <v>120000</v>
      </c>
      <c r="AI186" s="118" t="n">
        <v>120000</v>
      </c>
      <c r="AJ186" s="118" t="n">
        <v>120000</v>
      </c>
      <c r="AK186" s="118" t="n">
        <v>120000</v>
      </c>
      <c r="AL186" s="118" t="n">
        <v>120000</v>
      </c>
      <c r="AM186" s="118" t="n">
        <v>120000</v>
      </c>
    </row>
    <row r="187" customFormat="false" ht="21" hidden="false" customHeight="true" outlineLevel="0" collapsed="false">
      <c r="A187" s="46"/>
      <c r="B187" s="46"/>
      <c r="C187" s="46" t="s">
        <v>222</v>
      </c>
      <c r="D187" s="118" t="n">
        <v>129854.1176</v>
      </c>
      <c r="E187" s="118" t="n">
        <v>102028.2353</v>
      </c>
      <c r="F187" s="118" t="n">
        <v>0</v>
      </c>
      <c r="G187" s="118" t="n">
        <v>0</v>
      </c>
      <c r="H187" s="118" t="n">
        <v>200000</v>
      </c>
      <c r="I187" s="118" t="n">
        <v>200000</v>
      </c>
      <c r="J187" s="118" t="n">
        <v>200000</v>
      </c>
      <c r="K187" s="118" t="n">
        <v>150000</v>
      </c>
      <c r="L187" s="118" t="n">
        <v>150000</v>
      </c>
      <c r="M187" s="118" t="n">
        <v>150000</v>
      </c>
      <c r="N187" s="118" t="n">
        <v>150000</v>
      </c>
      <c r="O187" s="118" t="n">
        <v>150000</v>
      </c>
      <c r="P187" s="118" t="n">
        <v>150000</v>
      </c>
      <c r="Q187" s="118" t="n">
        <v>120000</v>
      </c>
      <c r="R187" s="118" t="n">
        <v>120000</v>
      </c>
      <c r="S187" s="118" t="n">
        <v>120000</v>
      </c>
      <c r="T187" s="118" t="n">
        <v>120000</v>
      </c>
      <c r="U187" s="118" t="n">
        <v>120000</v>
      </c>
      <c r="V187" s="118" t="n">
        <v>120000</v>
      </c>
      <c r="W187" s="118" t="n">
        <v>120000</v>
      </c>
      <c r="X187" s="118" t="n">
        <v>120000</v>
      </c>
      <c r="Y187" s="118" t="n">
        <v>120000</v>
      </c>
      <c r="Z187" s="118" t="n">
        <v>120000</v>
      </c>
      <c r="AA187" s="118" t="n">
        <v>120000</v>
      </c>
      <c r="AB187" s="118" t="n">
        <v>120000</v>
      </c>
      <c r="AC187" s="118" t="n">
        <v>120000</v>
      </c>
      <c r="AD187" s="118" t="n">
        <v>120000</v>
      </c>
      <c r="AE187" s="118" t="n">
        <v>120000</v>
      </c>
      <c r="AF187" s="118" t="n">
        <v>120000</v>
      </c>
      <c r="AG187" s="118" t="n">
        <v>120000</v>
      </c>
      <c r="AH187" s="118" t="n">
        <v>120000</v>
      </c>
      <c r="AI187" s="118" t="n">
        <v>120000</v>
      </c>
      <c r="AJ187" s="118" t="n">
        <v>120000</v>
      </c>
      <c r="AK187" s="118" t="n">
        <v>120000</v>
      </c>
      <c r="AL187" s="118" t="n">
        <v>120000</v>
      </c>
      <c r="AM187" s="118" t="n">
        <v>120000</v>
      </c>
    </row>
    <row r="188" customFormat="false" ht="21" hidden="false" customHeight="true" outlineLevel="0" collapsed="false">
      <c r="A188" s="46"/>
      <c r="B188" s="46"/>
      <c r="C188" s="46" t="s">
        <v>223</v>
      </c>
      <c r="D188" s="118" t="n">
        <v>81158.8235</v>
      </c>
      <c r="E188" s="118" t="n">
        <v>63767.6471</v>
      </c>
      <c r="F188" s="118" t="n">
        <v>200000</v>
      </c>
      <c r="G188" s="118" t="n">
        <v>200000</v>
      </c>
      <c r="H188" s="118" t="n">
        <v>200000</v>
      </c>
      <c r="I188" s="118" t="n">
        <v>150000</v>
      </c>
      <c r="J188" s="118" t="n">
        <v>150000</v>
      </c>
      <c r="K188" s="118" t="n">
        <v>150000</v>
      </c>
      <c r="L188" s="118" t="n">
        <v>150000</v>
      </c>
      <c r="M188" s="118" t="n">
        <v>150000</v>
      </c>
      <c r="N188" s="118" t="n">
        <v>150000</v>
      </c>
      <c r="O188" s="118" t="n">
        <v>120000</v>
      </c>
      <c r="P188" s="118" t="n">
        <v>120000</v>
      </c>
      <c r="Q188" s="118" t="n">
        <v>120000</v>
      </c>
      <c r="R188" s="118" t="n">
        <v>120000</v>
      </c>
      <c r="S188" s="118" t="n">
        <v>120000</v>
      </c>
      <c r="T188" s="118" t="n">
        <v>120000</v>
      </c>
      <c r="U188" s="118" t="n">
        <v>120000</v>
      </c>
      <c r="V188" s="118" t="n">
        <v>120000</v>
      </c>
      <c r="W188" s="118" t="n">
        <v>120000</v>
      </c>
      <c r="X188" s="118" t="n">
        <v>120000</v>
      </c>
      <c r="Y188" s="118" t="n">
        <v>120000</v>
      </c>
      <c r="Z188" s="118" t="n">
        <v>120000</v>
      </c>
      <c r="AA188" s="118" t="n">
        <v>120000</v>
      </c>
      <c r="AB188" s="118" t="n">
        <v>120000</v>
      </c>
      <c r="AC188" s="118" t="n">
        <v>120000</v>
      </c>
      <c r="AD188" s="118" t="n">
        <v>120000</v>
      </c>
      <c r="AE188" s="118" t="n">
        <v>120000</v>
      </c>
      <c r="AF188" s="118" t="n">
        <v>120000</v>
      </c>
      <c r="AG188" s="118" t="n">
        <v>120000</v>
      </c>
      <c r="AH188" s="118" t="n">
        <v>120000</v>
      </c>
      <c r="AI188" s="118" t="n">
        <v>120000</v>
      </c>
      <c r="AJ188" s="118" t="n">
        <v>120000</v>
      </c>
      <c r="AK188" s="118" t="n">
        <v>120000</v>
      </c>
      <c r="AL188" s="118" t="n">
        <v>120000</v>
      </c>
      <c r="AM188" s="118" t="n">
        <v>120000</v>
      </c>
    </row>
    <row r="189" customFormat="false" ht="21" hidden="false" customHeight="true" outlineLevel="0" collapsed="false">
      <c r="A189" s="46"/>
      <c r="B189" s="46"/>
      <c r="C189" s="46"/>
      <c r="D189" s="112"/>
      <c r="E189" s="112"/>
      <c r="F189" s="112"/>
      <c r="G189" s="112"/>
      <c r="H189" s="112"/>
      <c r="I189" s="112"/>
      <c r="J189" s="112"/>
      <c r="K189" s="112"/>
      <c r="L189" s="112"/>
      <c r="M189" s="112"/>
      <c r="N189" s="112"/>
      <c r="O189" s="112"/>
      <c r="P189" s="112"/>
      <c r="Q189" s="112"/>
      <c r="R189" s="112"/>
      <c r="S189" s="112"/>
      <c r="T189" s="112"/>
      <c r="U189" s="112"/>
      <c r="V189" s="112"/>
      <c r="W189" s="112"/>
      <c r="X189" s="112"/>
      <c r="Y189" s="112"/>
      <c r="Z189" s="112"/>
      <c r="AA189" s="112"/>
      <c r="AB189" s="112"/>
      <c r="AC189" s="112"/>
      <c r="AD189" s="112"/>
      <c r="AE189" s="112"/>
      <c r="AF189" s="112"/>
      <c r="AG189" s="112"/>
      <c r="AH189" s="112"/>
      <c r="AI189" s="112"/>
      <c r="AJ189" s="112"/>
      <c r="AK189" s="112"/>
      <c r="AL189" s="112"/>
      <c r="AM189" s="112"/>
    </row>
    <row r="190" customFormat="false" ht="21" hidden="false" customHeight="true" outlineLevel="0" collapsed="false">
      <c r="A190" s="46"/>
      <c r="B190" s="46"/>
      <c r="C190" s="89" t="s">
        <v>347</v>
      </c>
      <c r="D190" s="117" t="n">
        <f aca="false">CHOOSE(Settings!$C$5,D191,D192,D193,D194,D195,D196,D197,D198,D199,D200,D201)</f>
        <v>80000</v>
      </c>
      <c r="E190" s="117" t="n">
        <f aca="false">CHOOSE(Settings!$C$5,E191,E192,E193,E194,E195,E196,E197,E198,E199,E200,E201)</f>
        <v>80000</v>
      </c>
      <c r="F190" s="117" t="n">
        <f aca="false">CHOOSE(Settings!$C$5,F191,F192,F193,F194,F195,F196,F197,F198,F199,F200,F201)</f>
        <v>25000</v>
      </c>
      <c r="G190" s="117" t="n">
        <f aca="false">CHOOSE(Settings!$C$5,G191,G192,G193,G194,G195,G196,G197,G198,G199,G200,G201)</f>
        <v>25000</v>
      </c>
      <c r="H190" s="117" t="n">
        <f aca="false">CHOOSE(Settings!$C$5,H191,H192,H193,H194,H195,H196,H197,H198,H199,H200,H201)</f>
        <v>25000</v>
      </c>
      <c r="I190" s="117" t="n">
        <f aca="false">CHOOSE(Settings!$C$5,I191,I192,I193,I194,I195,I196,I197,I198,I199,I200,I201)</f>
        <v>25000</v>
      </c>
      <c r="J190" s="117" t="n">
        <f aca="false">CHOOSE(Settings!$C$5,J191,J192,J193,J194,J195,J196,J197,J198,J199,J200,J201)</f>
        <v>25000</v>
      </c>
      <c r="K190" s="117" t="n">
        <f aca="false">CHOOSE(Settings!$C$5,K191,K192,K193,K194,K195,K196,K197,K198,K199,K200,K201)</f>
        <v>25000</v>
      </c>
      <c r="L190" s="117" t="n">
        <f aca="false">CHOOSE(Settings!$C$5,L191,L192,L193,L194,L195,L196,L197,L198,L199,L200,L201)</f>
        <v>25000</v>
      </c>
      <c r="M190" s="117" t="n">
        <f aca="false">CHOOSE(Settings!$C$5,M191,M192,M193,M194,M195,M196,M197,M198,M199,M200,M201)</f>
        <v>25000</v>
      </c>
      <c r="N190" s="117" t="n">
        <f aca="false">CHOOSE(Settings!$C$5,N191,N192,N193,N194,N195,N196,N197,N198,N199,N200,N201)</f>
        <v>25000</v>
      </c>
      <c r="O190" s="117" t="n">
        <f aca="false">CHOOSE(Settings!$C$5,O191,O192,O193,O194,O195,O196,O197,O198,O199,O200,O201)</f>
        <v>25000</v>
      </c>
      <c r="P190" s="117" t="n">
        <f aca="false">CHOOSE(Settings!$C$5,P191,P192,P193,P194,P195,P196,P197,P198,P199,P200,P201)</f>
        <v>25000</v>
      </c>
      <c r="Q190" s="117" t="n">
        <f aca="false">CHOOSE(Settings!$C$5,Q191,Q192,Q193,Q194,Q195,Q196,Q197,Q198,Q199,Q200,Q201)</f>
        <v>25000</v>
      </c>
      <c r="R190" s="117" t="n">
        <f aca="false">CHOOSE(Settings!$C$5,R191,R192,R193,R194,R195,R196,R197,R198,R199,R200,R201)</f>
        <v>25000</v>
      </c>
      <c r="S190" s="117" t="n">
        <f aca="false">CHOOSE(Settings!$C$5,S191,S192,S193,S194,S195,S196,S197,S198,S199,S200,S201)</f>
        <v>25000</v>
      </c>
      <c r="T190" s="117" t="n">
        <f aca="false">CHOOSE(Settings!$C$5,T191,T192,T193,T194,T195,T196,T197,T198,T199,T200,T201)</f>
        <v>25000</v>
      </c>
      <c r="U190" s="117" t="n">
        <f aca="false">CHOOSE(Settings!$C$5,U191,U192,U193,U194,U195,U196,U197,U198,U199,U200,U201)</f>
        <v>25000</v>
      </c>
      <c r="V190" s="117" t="n">
        <f aca="false">CHOOSE(Settings!$C$5,V191,V192,V193,V194,V195,V196,V197,V198,V199,V200,V201)</f>
        <v>25000</v>
      </c>
      <c r="W190" s="117" t="n">
        <f aca="false">CHOOSE(Settings!$C$5,W191,W192,W193,W194,W195,W196,W197,W198,W199,W200,W201)</f>
        <v>25000</v>
      </c>
      <c r="X190" s="117" t="n">
        <f aca="false">CHOOSE(Settings!$C$5,X191,X192,X193,X194,X195,X196,X197,X198,X199,X200,X201)</f>
        <v>25000</v>
      </c>
      <c r="Y190" s="117" t="n">
        <f aca="false">CHOOSE(Settings!$C$5,Y191,Y192,Y193,Y194,Y195,Y196,Y197,Y198,Y199,Y200,Y201)</f>
        <v>25000</v>
      </c>
      <c r="Z190" s="117" t="n">
        <f aca="false">CHOOSE(Settings!$C$5,Z191,Z192,Z193,Z194,Z195,Z196,Z197,Z198,Z199,Z200,Z201)</f>
        <v>25000</v>
      </c>
      <c r="AA190" s="117" t="n">
        <f aca="false">CHOOSE(Settings!$C$5,AA191,AA192,AA193,AA194,AA195,AA196,AA197,AA198,AA199,AA200,AA201)</f>
        <v>25000</v>
      </c>
      <c r="AB190" s="117" t="n">
        <f aca="false">CHOOSE(Settings!$C$5,AB191,AB192,AB193,AB194,AB195,AB196,AB197,AB198,AB199,AB200,AB201)</f>
        <v>25000</v>
      </c>
      <c r="AC190" s="117" t="n">
        <f aca="false">CHOOSE(Settings!$C$5,AC191,AC192,AC193,AC194,AC195,AC196,AC197,AC198,AC199,AC200,AC201)</f>
        <v>25000</v>
      </c>
      <c r="AD190" s="117" t="n">
        <f aca="false">CHOOSE(Settings!$C$5,AD191,AD192,AD193,AD194,AD195,AD196,AD197,AD198,AD199,AD200,AD201)</f>
        <v>25000</v>
      </c>
      <c r="AE190" s="117" t="n">
        <f aca="false">CHOOSE(Settings!$C$5,AE191,AE192,AE193,AE194,AE195,AE196,AE197,AE198,AE199,AE200,AE201)</f>
        <v>25000</v>
      </c>
      <c r="AF190" s="117" t="n">
        <f aca="false">CHOOSE(Settings!$C$5,AF191,AF192,AF193,AF194,AF195,AF196,AF197,AF198,AF199,AF200,AF201)</f>
        <v>25000</v>
      </c>
      <c r="AG190" s="117" t="n">
        <f aca="false">CHOOSE(Settings!$C$5,AG191,AG192,AG193,AG194,AG195,AG196,AG197,AG198,AG199,AG200,AG201)</f>
        <v>25000</v>
      </c>
      <c r="AH190" s="117" t="n">
        <f aca="false">CHOOSE(Settings!$C$5,AH191,AH192,AH193,AH194,AH195,AH196,AH197,AH198,AH199,AH200,AH201)</f>
        <v>25000</v>
      </c>
      <c r="AI190" s="117" t="n">
        <f aca="false">CHOOSE(Settings!$C$5,AI191,AI192,AI193,AI194,AI195,AI196,AI197,AI198,AI199,AI200,AI201)</f>
        <v>25000</v>
      </c>
      <c r="AJ190" s="117" t="n">
        <f aca="false">CHOOSE(Settings!$C$5,AJ191,AJ192,AJ193,AJ194,AJ195,AJ196,AJ197,AJ198,AJ199,AJ200,AJ201)</f>
        <v>25000</v>
      </c>
      <c r="AK190" s="117" t="n">
        <f aca="false">CHOOSE(Settings!$C$5,AK191,AK192,AK193,AK194,AK195,AK196,AK197,AK198,AK199,AK200,AK201)</f>
        <v>25000</v>
      </c>
      <c r="AL190" s="117" t="n">
        <f aca="false">CHOOSE(Settings!$C$5,AL191,AL192,AL193,AL194,AL195,AL196,AL197,AL198,AL199,AL200,AL201)</f>
        <v>25000</v>
      </c>
      <c r="AM190" s="117" t="n">
        <f aca="false">CHOOSE(Settings!$C$5,AM191,AM192,AM193,AM194,AM195,AM196,AM197,AM198,AM199,AM200,AM201)</f>
        <v>25000</v>
      </c>
    </row>
    <row r="191" customFormat="false" ht="21" hidden="false" customHeight="true" outlineLevel="0" collapsed="false">
      <c r="A191" s="46"/>
      <c r="B191" s="46"/>
      <c r="C191" s="46" t="s">
        <v>207</v>
      </c>
      <c r="D191" s="118" t="n">
        <v>80000</v>
      </c>
      <c r="E191" s="118" t="n">
        <v>80000</v>
      </c>
      <c r="F191" s="118" t="n">
        <v>25000</v>
      </c>
      <c r="G191" s="118" t="n">
        <v>25000</v>
      </c>
      <c r="H191" s="118" t="n">
        <v>25000</v>
      </c>
      <c r="I191" s="118" t="n">
        <v>25000</v>
      </c>
      <c r="J191" s="118" t="n">
        <v>25000</v>
      </c>
      <c r="K191" s="118" t="n">
        <v>25000</v>
      </c>
      <c r="L191" s="118" t="n">
        <v>25000</v>
      </c>
      <c r="M191" s="118" t="n">
        <v>25000</v>
      </c>
      <c r="N191" s="118" t="n">
        <v>25000</v>
      </c>
      <c r="O191" s="118" t="n">
        <v>25000</v>
      </c>
      <c r="P191" s="118" t="n">
        <v>25000</v>
      </c>
      <c r="Q191" s="118" t="n">
        <v>25000</v>
      </c>
      <c r="R191" s="118" t="n">
        <v>25000</v>
      </c>
      <c r="S191" s="118" t="n">
        <v>25000</v>
      </c>
      <c r="T191" s="118" t="n">
        <v>25000</v>
      </c>
      <c r="U191" s="118" t="n">
        <v>25000</v>
      </c>
      <c r="V191" s="118" t="n">
        <v>25000</v>
      </c>
      <c r="W191" s="118" t="n">
        <v>25000</v>
      </c>
      <c r="X191" s="118" t="n">
        <v>25000</v>
      </c>
      <c r="Y191" s="118" t="n">
        <v>25000</v>
      </c>
      <c r="Z191" s="118" t="n">
        <v>25000</v>
      </c>
      <c r="AA191" s="118" t="n">
        <v>25000</v>
      </c>
      <c r="AB191" s="118" t="n">
        <v>25000</v>
      </c>
      <c r="AC191" s="118" t="n">
        <v>25000</v>
      </c>
      <c r="AD191" s="118" t="n">
        <v>25000</v>
      </c>
      <c r="AE191" s="118" t="n">
        <v>25000</v>
      </c>
      <c r="AF191" s="118" t="n">
        <v>25000</v>
      </c>
      <c r="AG191" s="118" t="n">
        <v>25000</v>
      </c>
      <c r="AH191" s="118" t="n">
        <v>25000</v>
      </c>
      <c r="AI191" s="118" t="n">
        <v>25000</v>
      </c>
      <c r="AJ191" s="118" t="n">
        <v>25000</v>
      </c>
      <c r="AK191" s="118" t="n">
        <v>25000</v>
      </c>
      <c r="AL191" s="118" t="n">
        <v>25000</v>
      </c>
      <c r="AM191" s="118" t="n">
        <v>25000</v>
      </c>
    </row>
    <row r="192" customFormat="false" ht="21" hidden="false" customHeight="true" outlineLevel="0" collapsed="false">
      <c r="A192" s="46"/>
      <c r="B192" s="46"/>
      <c r="C192" s="46" t="s">
        <v>209</v>
      </c>
      <c r="D192" s="118" t="n">
        <v>80000</v>
      </c>
      <c r="E192" s="118" t="n">
        <v>80000</v>
      </c>
      <c r="F192" s="118" t="n">
        <v>25000</v>
      </c>
      <c r="G192" s="118" t="n">
        <v>25000</v>
      </c>
      <c r="H192" s="118" t="n">
        <v>25000</v>
      </c>
      <c r="I192" s="118" t="n">
        <v>25000</v>
      </c>
      <c r="J192" s="118" t="n">
        <v>25000</v>
      </c>
      <c r="K192" s="118" t="n">
        <v>25000</v>
      </c>
      <c r="L192" s="118" t="n">
        <v>25000</v>
      </c>
      <c r="M192" s="118" t="n">
        <v>25000</v>
      </c>
      <c r="N192" s="118" t="n">
        <v>25000</v>
      </c>
      <c r="O192" s="118" t="n">
        <v>25000</v>
      </c>
      <c r="P192" s="118" t="n">
        <v>25000</v>
      </c>
      <c r="Q192" s="118" t="n">
        <v>25000</v>
      </c>
      <c r="R192" s="118" t="n">
        <v>25000</v>
      </c>
      <c r="S192" s="118" t="n">
        <v>25000</v>
      </c>
      <c r="T192" s="118" t="n">
        <v>25000</v>
      </c>
      <c r="U192" s="118" t="n">
        <v>25000</v>
      </c>
      <c r="V192" s="118" t="n">
        <v>25000</v>
      </c>
      <c r="W192" s="118" t="n">
        <v>25000</v>
      </c>
      <c r="X192" s="118" t="n">
        <v>25000</v>
      </c>
      <c r="Y192" s="118" t="n">
        <v>25000</v>
      </c>
      <c r="Z192" s="118" t="n">
        <v>25000</v>
      </c>
      <c r="AA192" s="118" t="n">
        <v>25000</v>
      </c>
      <c r="AB192" s="118" t="n">
        <v>25000</v>
      </c>
      <c r="AC192" s="118" t="n">
        <v>25000</v>
      </c>
      <c r="AD192" s="118" t="n">
        <v>25000</v>
      </c>
      <c r="AE192" s="118" t="n">
        <v>25000</v>
      </c>
      <c r="AF192" s="118" t="n">
        <v>25000</v>
      </c>
      <c r="AG192" s="118" t="n">
        <v>25000</v>
      </c>
      <c r="AH192" s="118" t="n">
        <v>25000</v>
      </c>
      <c r="AI192" s="118" t="n">
        <v>25000</v>
      </c>
      <c r="AJ192" s="118" t="n">
        <v>25000</v>
      </c>
      <c r="AK192" s="118" t="n">
        <v>25000</v>
      </c>
      <c r="AL192" s="118" t="n">
        <v>25000</v>
      </c>
      <c r="AM192" s="118" t="n">
        <v>25000</v>
      </c>
    </row>
    <row r="193" customFormat="false" ht="21" hidden="false" customHeight="true" outlineLevel="0" collapsed="false">
      <c r="A193" s="46"/>
      <c r="B193" s="46"/>
      <c r="C193" s="46" t="s">
        <v>210</v>
      </c>
      <c r="D193" s="118" t="n">
        <v>80000</v>
      </c>
      <c r="E193" s="118" t="n">
        <v>80000</v>
      </c>
      <c r="F193" s="118" t="n">
        <v>25000</v>
      </c>
      <c r="G193" s="118" t="n">
        <v>25000</v>
      </c>
      <c r="H193" s="118" t="n">
        <v>25000</v>
      </c>
      <c r="I193" s="118" t="n">
        <v>25000</v>
      </c>
      <c r="J193" s="118" t="n">
        <v>25000</v>
      </c>
      <c r="K193" s="118" t="n">
        <v>25000</v>
      </c>
      <c r="L193" s="118" t="n">
        <v>25000</v>
      </c>
      <c r="M193" s="118" t="n">
        <v>25000</v>
      </c>
      <c r="N193" s="118" t="n">
        <v>25000</v>
      </c>
      <c r="O193" s="118" t="n">
        <v>25000</v>
      </c>
      <c r="P193" s="118" t="n">
        <v>25000</v>
      </c>
      <c r="Q193" s="118" t="n">
        <v>25000</v>
      </c>
      <c r="R193" s="118" t="n">
        <v>25000</v>
      </c>
      <c r="S193" s="118" t="n">
        <v>25000</v>
      </c>
      <c r="T193" s="118" t="n">
        <v>25000</v>
      </c>
      <c r="U193" s="118" t="n">
        <v>25000</v>
      </c>
      <c r="V193" s="118" t="n">
        <v>25000</v>
      </c>
      <c r="W193" s="118" t="n">
        <v>25000</v>
      </c>
      <c r="X193" s="118" t="n">
        <v>25000</v>
      </c>
      <c r="Y193" s="118" t="n">
        <v>25000</v>
      </c>
      <c r="Z193" s="118" t="n">
        <v>25000</v>
      </c>
      <c r="AA193" s="118" t="n">
        <v>25000</v>
      </c>
      <c r="AB193" s="118" t="n">
        <v>25000</v>
      </c>
      <c r="AC193" s="118" t="n">
        <v>25000</v>
      </c>
      <c r="AD193" s="118" t="n">
        <v>25000</v>
      </c>
      <c r="AE193" s="118" t="n">
        <v>25000</v>
      </c>
      <c r="AF193" s="118" t="n">
        <v>25000</v>
      </c>
      <c r="AG193" s="118" t="n">
        <v>25000</v>
      </c>
      <c r="AH193" s="118" t="n">
        <v>25000</v>
      </c>
      <c r="AI193" s="118" t="n">
        <v>25000</v>
      </c>
      <c r="AJ193" s="118" t="n">
        <v>25000</v>
      </c>
      <c r="AK193" s="118" t="n">
        <v>25000</v>
      </c>
      <c r="AL193" s="118" t="n">
        <v>25000</v>
      </c>
      <c r="AM193" s="118" t="n">
        <v>25000</v>
      </c>
    </row>
    <row r="194" customFormat="false" ht="21" hidden="false" customHeight="true" outlineLevel="0" collapsed="false">
      <c r="A194" s="46"/>
      <c r="B194" s="46"/>
      <c r="C194" s="46" t="s">
        <v>212</v>
      </c>
      <c r="D194" s="118" t="n">
        <v>80000</v>
      </c>
      <c r="E194" s="118" t="n">
        <v>80000</v>
      </c>
      <c r="F194" s="118" t="n">
        <v>25000</v>
      </c>
      <c r="G194" s="118" t="n">
        <v>25000</v>
      </c>
      <c r="H194" s="118" t="n">
        <v>25000</v>
      </c>
      <c r="I194" s="118" t="n">
        <v>25000</v>
      </c>
      <c r="J194" s="118" t="n">
        <v>25000</v>
      </c>
      <c r="K194" s="118" t="n">
        <v>25000</v>
      </c>
      <c r="L194" s="118" t="n">
        <v>25000</v>
      </c>
      <c r="M194" s="118" t="n">
        <v>25000</v>
      </c>
      <c r="N194" s="118" t="n">
        <v>25000</v>
      </c>
      <c r="O194" s="118" t="n">
        <v>25000</v>
      </c>
      <c r="P194" s="118" t="n">
        <v>25000</v>
      </c>
      <c r="Q194" s="118" t="n">
        <v>25000</v>
      </c>
      <c r="R194" s="118" t="n">
        <v>25000</v>
      </c>
      <c r="S194" s="118" t="n">
        <v>25000</v>
      </c>
      <c r="T194" s="118" t="n">
        <v>25000</v>
      </c>
      <c r="U194" s="118" t="n">
        <v>25000</v>
      </c>
      <c r="V194" s="118" t="n">
        <v>25000</v>
      </c>
      <c r="W194" s="118" t="n">
        <v>25000</v>
      </c>
      <c r="X194" s="118" t="n">
        <v>25000</v>
      </c>
      <c r="Y194" s="118" t="n">
        <v>25000</v>
      </c>
      <c r="Z194" s="118" t="n">
        <v>25000</v>
      </c>
      <c r="AA194" s="118" t="n">
        <v>25000</v>
      </c>
      <c r="AB194" s="118" t="n">
        <v>25000</v>
      </c>
      <c r="AC194" s="118" t="n">
        <v>25000</v>
      </c>
      <c r="AD194" s="118" t="n">
        <v>25000</v>
      </c>
      <c r="AE194" s="118" t="n">
        <v>25000</v>
      </c>
      <c r="AF194" s="118" t="n">
        <v>25000</v>
      </c>
      <c r="AG194" s="118" t="n">
        <v>25000</v>
      </c>
      <c r="AH194" s="118" t="n">
        <v>25000</v>
      </c>
      <c r="AI194" s="118" t="n">
        <v>25000</v>
      </c>
      <c r="AJ194" s="118" t="n">
        <v>25000</v>
      </c>
      <c r="AK194" s="118" t="n">
        <v>25000</v>
      </c>
      <c r="AL194" s="118" t="n">
        <v>25000</v>
      </c>
      <c r="AM194" s="118" t="n">
        <v>25000</v>
      </c>
    </row>
    <row r="195" customFormat="false" ht="21" hidden="false" customHeight="true" outlineLevel="0" collapsed="false">
      <c r="A195" s="46"/>
      <c r="B195" s="46"/>
      <c r="C195" s="46" t="s">
        <v>214</v>
      </c>
      <c r="D195" s="118" t="n">
        <v>80000</v>
      </c>
      <c r="E195" s="118" t="n">
        <v>80000</v>
      </c>
      <c r="F195" s="118" t="n">
        <v>25000</v>
      </c>
      <c r="G195" s="118" t="n">
        <v>25000</v>
      </c>
      <c r="H195" s="118" t="n">
        <v>25000</v>
      </c>
      <c r="I195" s="118" t="n">
        <v>25000</v>
      </c>
      <c r="J195" s="118" t="n">
        <v>25000</v>
      </c>
      <c r="K195" s="118" t="n">
        <v>25000</v>
      </c>
      <c r="L195" s="118" t="n">
        <v>25000</v>
      </c>
      <c r="M195" s="118" t="n">
        <v>25000</v>
      </c>
      <c r="N195" s="118" t="n">
        <v>25000</v>
      </c>
      <c r="O195" s="118" t="n">
        <v>25000</v>
      </c>
      <c r="P195" s="118" t="n">
        <v>25000</v>
      </c>
      <c r="Q195" s="118" t="n">
        <v>25000</v>
      </c>
      <c r="R195" s="118" t="n">
        <v>25000</v>
      </c>
      <c r="S195" s="118" t="n">
        <v>25000</v>
      </c>
      <c r="T195" s="118" t="n">
        <v>25000</v>
      </c>
      <c r="U195" s="118" t="n">
        <v>25000</v>
      </c>
      <c r="V195" s="118" t="n">
        <v>25000</v>
      </c>
      <c r="W195" s="118" t="n">
        <v>25000</v>
      </c>
      <c r="X195" s="118" t="n">
        <v>25000</v>
      </c>
      <c r="Y195" s="118" t="n">
        <v>25000</v>
      </c>
      <c r="Z195" s="118" t="n">
        <v>25000</v>
      </c>
      <c r="AA195" s="118" t="n">
        <v>25000</v>
      </c>
      <c r="AB195" s="118" t="n">
        <v>25000</v>
      </c>
      <c r="AC195" s="118" t="n">
        <v>25000</v>
      </c>
      <c r="AD195" s="118" t="n">
        <v>25000</v>
      </c>
      <c r="AE195" s="118" t="n">
        <v>25000</v>
      </c>
      <c r="AF195" s="118" t="n">
        <v>25000</v>
      </c>
      <c r="AG195" s="118" t="n">
        <v>25000</v>
      </c>
      <c r="AH195" s="118" t="n">
        <v>25000</v>
      </c>
      <c r="AI195" s="118" t="n">
        <v>25000</v>
      </c>
      <c r="AJ195" s="118" t="n">
        <v>25000</v>
      </c>
      <c r="AK195" s="118" t="n">
        <v>25000</v>
      </c>
      <c r="AL195" s="118" t="n">
        <v>25000</v>
      </c>
      <c r="AM195" s="118" t="n">
        <v>25000</v>
      </c>
    </row>
    <row r="196" customFormat="false" ht="21" hidden="false" customHeight="true" outlineLevel="0" collapsed="false">
      <c r="A196" s="46"/>
      <c r="B196" s="46"/>
      <c r="C196" s="46" t="s">
        <v>216</v>
      </c>
      <c r="D196" s="118" t="n">
        <v>80000</v>
      </c>
      <c r="E196" s="118" t="n">
        <v>80000</v>
      </c>
      <c r="F196" s="118" t="n">
        <v>25000</v>
      </c>
      <c r="G196" s="118" t="n">
        <v>25000</v>
      </c>
      <c r="H196" s="118" t="n">
        <v>25000</v>
      </c>
      <c r="I196" s="118" t="n">
        <v>25000</v>
      </c>
      <c r="J196" s="118" t="n">
        <v>25000</v>
      </c>
      <c r="K196" s="118" t="n">
        <v>25000</v>
      </c>
      <c r="L196" s="118" t="n">
        <v>25000</v>
      </c>
      <c r="M196" s="118" t="n">
        <v>25000</v>
      </c>
      <c r="N196" s="118" t="n">
        <v>25000</v>
      </c>
      <c r="O196" s="118" t="n">
        <v>25000</v>
      </c>
      <c r="P196" s="118" t="n">
        <v>25000</v>
      </c>
      <c r="Q196" s="118" t="n">
        <v>25000</v>
      </c>
      <c r="R196" s="118" t="n">
        <v>25000</v>
      </c>
      <c r="S196" s="118" t="n">
        <v>25000</v>
      </c>
      <c r="T196" s="118" t="n">
        <v>25000</v>
      </c>
      <c r="U196" s="118" t="n">
        <v>25000</v>
      </c>
      <c r="V196" s="118" t="n">
        <v>25000</v>
      </c>
      <c r="W196" s="118" t="n">
        <v>25000</v>
      </c>
      <c r="X196" s="118" t="n">
        <v>25000</v>
      </c>
      <c r="Y196" s="118" t="n">
        <v>25000</v>
      </c>
      <c r="Z196" s="118" t="n">
        <v>25000</v>
      </c>
      <c r="AA196" s="118" t="n">
        <v>25000</v>
      </c>
      <c r="AB196" s="118" t="n">
        <v>25000</v>
      </c>
      <c r="AC196" s="118" t="n">
        <v>25000</v>
      </c>
      <c r="AD196" s="118" t="n">
        <v>25000</v>
      </c>
      <c r="AE196" s="118" t="n">
        <v>25000</v>
      </c>
      <c r="AF196" s="118" t="n">
        <v>25000</v>
      </c>
      <c r="AG196" s="118" t="n">
        <v>25000</v>
      </c>
      <c r="AH196" s="118" t="n">
        <v>25000</v>
      </c>
      <c r="AI196" s="118" t="n">
        <v>25000</v>
      </c>
      <c r="AJ196" s="118" t="n">
        <v>25000</v>
      </c>
      <c r="AK196" s="118" t="n">
        <v>25000</v>
      </c>
      <c r="AL196" s="118" t="n">
        <v>25000</v>
      </c>
      <c r="AM196" s="118" t="n">
        <v>25000</v>
      </c>
    </row>
    <row r="197" customFormat="false" ht="21" hidden="false" customHeight="true" outlineLevel="0" collapsed="false">
      <c r="A197" s="46"/>
      <c r="B197" s="46"/>
      <c r="C197" s="46" t="s">
        <v>218</v>
      </c>
      <c r="D197" s="118" t="n">
        <v>80000</v>
      </c>
      <c r="E197" s="118" t="n">
        <v>80000</v>
      </c>
      <c r="F197" s="118" t="n">
        <v>25000</v>
      </c>
      <c r="G197" s="118" t="n">
        <v>25000</v>
      </c>
      <c r="H197" s="118" t="n">
        <v>25000</v>
      </c>
      <c r="I197" s="118" t="n">
        <v>25000</v>
      </c>
      <c r="J197" s="118" t="n">
        <v>25000</v>
      </c>
      <c r="K197" s="118" t="n">
        <v>25000</v>
      </c>
      <c r="L197" s="118" t="n">
        <v>25000</v>
      </c>
      <c r="M197" s="118" t="n">
        <v>25000</v>
      </c>
      <c r="N197" s="118" t="n">
        <v>25000</v>
      </c>
      <c r="O197" s="118" t="n">
        <v>25000</v>
      </c>
      <c r="P197" s="118" t="n">
        <v>25000</v>
      </c>
      <c r="Q197" s="118" t="n">
        <v>25000</v>
      </c>
      <c r="R197" s="118" t="n">
        <v>25000</v>
      </c>
      <c r="S197" s="118" t="n">
        <v>25000</v>
      </c>
      <c r="T197" s="118" t="n">
        <v>25000</v>
      </c>
      <c r="U197" s="118" t="n">
        <v>25000</v>
      </c>
      <c r="V197" s="118" t="n">
        <v>25000</v>
      </c>
      <c r="W197" s="118" t="n">
        <v>25000</v>
      </c>
      <c r="X197" s="118" t="n">
        <v>25000</v>
      </c>
      <c r="Y197" s="118" t="n">
        <v>25000</v>
      </c>
      <c r="Z197" s="118" t="n">
        <v>25000</v>
      </c>
      <c r="AA197" s="118" t="n">
        <v>25000</v>
      </c>
      <c r="AB197" s="118" t="n">
        <v>25000</v>
      </c>
      <c r="AC197" s="118" t="n">
        <v>25000</v>
      </c>
      <c r="AD197" s="118" t="n">
        <v>25000</v>
      </c>
      <c r="AE197" s="118" t="n">
        <v>25000</v>
      </c>
      <c r="AF197" s="118" t="n">
        <v>25000</v>
      </c>
      <c r="AG197" s="118" t="n">
        <v>25000</v>
      </c>
      <c r="AH197" s="118" t="n">
        <v>25000</v>
      </c>
      <c r="AI197" s="118" t="n">
        <v>25000</v>
      </c>
      <c r="AJ197" s="118" t="n">
        <v>25000</v>
      </c>
      <c r="AK197" s="118" t="n">
        <v>25000</v>
      </c>
      <c r="AL197" s="118" t="n">
        <v>25000</v>
      </c>
      <c r="AM197" s="118" t="n">
        <v>25000</v>
      </c>
    </row>
    <row r="198" customFormat="false" ht="21" hidden="false" customHeight="true" outlineLevel="0" collapsed="false">
      <c r="A198" s="46"/>
      <c r="B198" s="46"/>
      <c r="C198" s="46" t="s">
        <v>220</v>
      </c>
      <c r="D198" s="118" t="n">
        <v>80000</v>
      </c>
      <c r="E198" s="118" t="n">
        <v>80000</v>
      </c>
      <c r="F198" s="118" t="n">
        <v>80000</v>
      </c>
      <c r="G198" s="118" t="n">
        <v>80000</v>
      </c>
      <c r="H198" s="118" t="n">
        <v>25000</v>
      </c>
      <c r="I198" s="118" t="n">
        <v>25000</v>
      </c>
      <c r="J198" s="118" t="n">
        <v>25000</v>
      </c>
      <c r="K198" s="118" t="n">
        <v>25000</v>
      </c>
      <c r="L198" s="118" t="n">
        <v>25000</v>
      </c>
      <c r="M198" s="118" t="n">
        <v>25000</v>
      </c>
      <c r="N198" s="118" t="n">
        <v>25000</v>
      </c>
      <c r="O198" s="118" t="n">
        <v>25000</v>
      </c>
      <c r="P198" s="118" t="n">
        <v>25000</v>
      </c>
      <c r="Q198" s="118" t="n">
        <v>25000</v>
      </c>
      <c r="R198" s="118" t="n">
        <v>25000</v>
      </c>
      <c r="S198" s="118" t="n">
        <v>25000</v>
      </c>
      <c r="T198" s="118" t="n">
        <v>25000</v>
      </c>
      <c r="U198" s="118" t="n">
        <v>25000</v>
      </c>
      <c r="V198" s="118" t="n">
        <v>25000</v>
      </c>
      <c r="W198" s="118" t="n">
        <v>25000</v>
      </c>
      <c r="X198" s="118" t="n">
        <v>25000</v>
      </c>
      <c r="Y198" s="118" t="n">
        <v>25000</v>
      </c>
      <c r="Z198" s="118" t="n">
        <v>25000</v>
      </c>
      <c r="AA198" s="118" t="n">
        <v>25000</v>
      </c>
      <c r="AB198" s="118" t="n">
        <v>25000</v>
      </c>
      <c r="AC198" s="118" t="n">
        <v>25000</v>
      </c>
      <c r="AD198" s="118" t="n">
        <v>25000</v>
      </c>
      <c r="AE198" s="118" t="n">
        <v>25000</v>
      </c>
      <c r="AF198" s="118" t="n">
        <v>25000</v>
      </c>
      <c r="AG198" s="118" t="n">
        <v>25000</v>
      </c>
      <c r="AH198" s="118" t="n">
        <v>25000</v>
      </c>
      <c r="AI198" s="118" t="n">
        <v>25000</v>
      </c>
      <c r="AJ198" s="118" t="n">
        <v>25000</v>
      </c>
      <c r="AK198" s="118" t="n">
        <v>25000</v>
      </c>
      <c r="AL198" s="118" t="n">
        <v>25000</v>
      </c>
      <c r="AM198" s="118" t="n">
        <v>25000</v>
      </c>
    </row>
    <row r="199" customFormat="false" ht="21" hidden="false" customHeight="true" outlineLevel="0" collapsed="false">
      <c r="A199" s="46"/>
      <c r="B199" s="46"/>
      <c r="C199" s="46" t="s">
        <v>221</v>
      </c>
      <c r="D199" s="118" t="n">
        <v>80000</v>
      </c>
      <c r="E199" s="118" t="n">
        <v>80000</v>
      </c>
      <c r="F199" s="118" t="n">
        <v>25000</v>
      </c>
      <c r="G199" s="118" t="n">
        <v>25000</v>
      </c>
      <c r="H199" s="118" t="n">
        <v>25000</v>
      </c>
      <c r="I199" s="118" t="n">
        <v>25000</v>
      </c>
      <c r="J199" s="118" t="n">
        <v>25000</v>
      </c>
      <c r="K199" s="118" t="n">
        <v>25000</v>
      </c>
      <c r="L199" s="118" t="n">
        <v>25000</v>
      </c>
      <c r="M199" s="118" t="n">
        <v>25000</v>
      </c>
      <c r="N199" s="118" t="n">
        <v>25000</v>
      </c>
      <c r="O199" s="118" t="n">
        <v>25000</v>
      </c>
      <c r="P199" s="118" t="n">
        <v>25000</v>
      </c>
      <c r="Q199" s="118" t="n">
        <v>25000</v>
      </c>
      <c r="R199" s="118" t="n">
        <v>25000</v>
      </c>
      <c r="S199" s="118" t="n">
        <v>25000</v>
      </c>
      <c r="T199" s="118" t="n">
        <v>25000</v>
      </c>
      <c r="U199" s="118" t="n">
        <v>25000</v>
      </c>
      <c r="V199" s="118" t="n">
        <v>25000</v>
      </c>
      <c r="W199" s="118" t="n">
        <v>25000</v>
      </c>
      <c r="X199" s="118" t="n">
        <v>25000</v>
      </c>
      <c r="Y199" s="118" t="n">
        <v>25000</v>
      </c>
      <c r="Z199" s="118" t="n">
        <v>25000</v>
      </c>
      <c r="AA199" s="118" t="n">
        <v>25000</v>
      </c>
      <c r="AB199" s="118" t="n">
        <v>25000</v>
      </c>
      <c r="AC199" s="118" t="n">
        <v>25000</v>
      </c>
      <c r="AD199" s="118" t="n">
        <v>25000</v>
      </c>
      <c r="AE199" s="118" t="n">
        <v>25000</v>
      </c>
      <c r="AF199" s="118" t="n">
        <v>25000</v>
      </c>
      <c r="AG199" s="118" t="n">
        <v>25000</v>
      </c>
      <c r="AH199" s="118" t="n">
        <v>25000</v>
      </c>
      <c r="AI199" s="118" t="n">
        <v>25000</v>
      </c>
      <c r="AJ199" s="118" t="n">
        <v>25000</v>
      </c>
      <c r="AK199" s="118" t="n">
        <v>25000</v>
      </c>
      <c r="AL199" s="118" t="n">
        <v>25000</v>
      </c>
      <c r="AM199" s="118" t="n">
        <v>25000</v>
      </c>
    </row>
    <row r="200" customFormat="false" ht="21" hidden="false" customHeight="true" outlineLevel="0" collapsed="false">
      <c r="A200" s="46"/>
      <c r="B200" s="46"/>
      <c r="C200" s="46" t="s">
        <v>222</v>
      </c>
      <c r="D200" s="118" t="n">
        <v>80000</v>
      </c>
      <c r="E200" s="118" t="n">
        <v>80000</v>
      </c>
      <c r="F200" s="118" t="n">
        <v>80000</v>
      </c>
      <c r="G200" s="118" t="n">
        <v>80000</v>
      </c>
      <c r="H200" s="118" t="n">
        <v>25000</v>
      </c>
      <c r="I200" s="118" t="n">
        <v>25000</v>
      </c>
      <c r="J200" s="118" t="n">
        <v>25000</v>
      </c>
      <c r="K200" s="118" t="n">
        <v>25000</v>
      </c>
      <c r="L200" s="118" t="n">
        <v>25000</v>
      </c>
      <c r="M200" s="118" t="n">
        <v>25000</v>
      </c>
      <c r="N200" s="118" t="n">
        <v>25000</v>
      </c>
      <c r="O200" s="118" t="n">
        <v>25000</v>
      </c>
      <c r="P200" s="118" t="n">
        <v>25000</v>
      </c>
      <c r="Q200" s="118" t="n">
        <v>25000</v>
      </c>
      <c r="R200" s="118" t="n">
        <v>25000</v>
      </c>
      <c r="S200" s="118" t="n">
        <v>25000</v>
      </c>
      <c r="T200" s="118" t="n">
        <v>25000</v>
      </c>
      <c r="U200" s="118" t="n">
        <v>25000</v>
      </c>
      <c r="V200" s="118" t="n">
        <v>25000</v>
      </c>
      <c r="W200" s="118" t="n">
        <v>25000</v>
      </c>
      <c r="X200" s="118" t="n">
        <v>25000</v>
      </c>
      <c r="Y200" s="118" t="n">
        <v>25000</v>
      </c>
      <c r="Z200" s="118" t="n">
        <v>25000</v>
      </c>
      <c r="AA200" s="118" t="n">
        <v>25000</v>
      </c>
      <c r="AB200" s="118" t="n">
        <v>25000</v>
      </c>
      <c r="AC200" s="118" t="n">
        <v>25000</v>
      </c>
      <c r="AD200" s="118" t="n">
        <v>25000</v>
      </c>
      <c r="AE200" s="118" t="n">
        <v>25000</v>
      </c>
      <c r="AF200" s="118" t="n">
        <v>25000</v>
      </c>
      <c r="AG200" s="118" t="n">
        <v>25000</v>
      </c>
      <c r="AH200" s="118" t="n">
        <v>25000</v>
      </c>
      <c r="AI200" s="118" t="n">
        <v>25000</v>
      </c>
      <c r="AJ200" s="118" t="n">
        <v>25000</v>
      </c>
      <c r="AK200" s="118" t="n">
        <v>25000</v>
      </c>
      <c r="AL200" s="118" t="n">
        <v>25000</v>
      </c>
      <c r="AM200" s="118" t="n">
        <v>25000</v>
      </c>
    </row>
    <row r="201" customFormat="false" ht="21" hidden="false" customHeight="true" outlineLevel="0" collapsed="false">
      <c r="A201" s="46"/>
      <c r="B201" s="46"/>
      <c r="C201" s="46" t="s">
        <v>223</v>
      </c>
      <c r="D201" s="118" t="n">
        <v>80000</v>
      </c>
      <c r="E201" s="118" t="n">
        <v>80000</v>
      </c>
      <c r="F201" s="118" t="n">
        <v>25000</v>
      </c>
      <c r="G201" s="118" t="n">
        <v>25000</v>
      </c>
      <c r="H201" s="118" t="n">
        <v>25000</v>
      </c>
      <c r="I201" s="118" t="n">
        <v>25000</v>
      </c>
      <c r="J201" s="118" t="n">
        <v>25000</v>
      </c>
      <c r="K201" s="118" t="n">
        <v>25000</v>
      </c>
      <c r="L201" s="118" t="n">
        <v>25000</v>
      </c>
      <c r="M201" s="118" t="n">
        <v>25000</v>
      </c>
      <c r="N201" s="118" t="n">
        <v>25000</v>
      </c>
      <c r="O201" s="118" t="n">
        <v>25000</v>
      </c>
      <c r="P201" s="118" t="n">
        <v>25000</v>
      </c>
      <c r="Q201" s="118" t="n">
        <v>25000</v>
      </c>
      <c r="R201" s="118" t="n">
        <v>25000</v>
      </c>
      <c r="S201" s="118" t="n">
        <v>25000</v>
      </c>
      <c r="T201" s="118" t="n">
        <v>25000</v>
      </c>
      <c r="U201" s="118" t="n">
        <v>25000</v>
      </c>
      <c r="V201" s="118" t="n">
        <v>25000</v>
      </c>
      <c r="W201" s="118" t="n">
        <v>25000</v>
      </c>
      <c r="X201" s="118" t="n">
        <v>25000</v>
      </c>
      <c r="Y201" s="118" t="n">
        <v>25000</v>
      </c>
      <c r="Z201" s="118" t="n">
        <v>25000</v>
      </c>
      <c r="AA201" s="118" t="n">
        <v>25000</v>
      </c>
      <c r="AB201" s="118" t="n">
        <v>25000</v>
      </c>
      <c r="AC201" s="118" t="n">
        <v>25000</v>
      </c>
      <c r="AD201" s="118" t="n">
        <v>25000</v>
      </c>
      <c r="AE201" s="118" t="n">
        <v>25000</v>
      </c>
      <c r="AF201" s="118" t="n">
        <v>25000</v>
      </c>
      <c r="AG201" s="118" t="n">
        <v>25000</v>
      </c>
      <c r="AH201" s="118" t="n">
        <v>25000</v>
      </c>
      <c r="AI201" s="118" t="n">
        <v>25000</v>
      </c>
      <c r="AJ201" s="118" t="n">
        <v>25000</v>
      </c>
      <c r="AK201" s="118" t="n">
        <v>25000</v>
      </c>
      <c r="AL201" s="118" t="n">
        <v>25000</v>
      </c>
      <c r="AM201" s="118" t="n">
        <v>25000</v>
      </c>
    </row>
    <row r="202" customFormat="false" ht="21" hidden="false" customHeight="true" outlineLevel="0" collapsed="false">
      <c r="A202" s="46"/>
      <c r="B202" s="46"/>
      <c r="C202" s="46"/>
      <c r="D202" s="112"/>
      <c r="E202" s="112"/>
      <c r="F202" s="112"/>
      <c r="G202" s="112"/>
      <c r="H202" s="112"/>
      <c r="I202" s="112"/>
      <c r="J202" s="112"/>
      <c r="K202" s="112"/>
      <c r="L202" s="112"/>
      <c r="M202" s="112"/>
      <c r="N202" s="112"/>
      <c r="O202" s="112"/>
      <c r="P202" s="112"/>
      <c r="Q202" s="112"/>
      <c r="R202" s="112"/>
      <c r="S202" s="112"/>
      <c r="T202" s="112"/>
      <c r="U202" s="112"/>
      <c r="V202" s="112"/>
      <c r="W202" s="112"/>
      <c r="X202" s="112"/>
      <c r="Y202" s="112"/>
      <c r="Z202" s="112"/>
      <c r="AA202" s="112"/>
      <c r="AB202" s="112"/>
      <c r="AC202" s="112"/>
      <c r="AD202" s="112"/>
      <c r="AE202" s="112"/>
      <c r="AF202" s="112"/>
      <c r="AG202" s="112"/>
      <c r="AH202" s="112"/>
      <c r="AI202" s="112"/>
      <c r="AJ202" s="112"/>
      <c r="AK202" s="112"/>
      <c r="AL202" s="112"/>
      <c r="AM202" s="112"/>
    </row>
    <row r="203" customFormat="false" ht="21" hidden="false" customHeight="true" outlineLevel="0" collapsed="false">
      <c r="A203" s="46"/>
      <c r="B203" s="46"/>
      <c r="C203" s="89" t="s">
        <v>348</v>
      </c>
      <c r="D203" s="117" t="n">
        <f aca="false">CHOOSE(Settings!$C$5,D204,D205,D206,D207,D208,D209,D210,D211,D212,D213,D214)</f>
        <v>230000</v>
      </c>
      <c r="E203" s="117" t="n">
        <f aca="false">CHOOSE(Settings!$C$5,E204,E205,E206,E207,E208,E209,E210,E211,E212,E213,E214)</f>
        <v>120000</v>
      </c>
      <c r="F203" s="117" t="n">
        <f aca="false">CHOOSE(Settings!$C$5,F204,F205,F206,F207,F208,F209,F210,F211,F212,F213,F214)</f>
        <v>250000</v>
      </c>
      <c r="G203" s="117" t="n">
        <f aca="false">CHOOSE(Settings!$C$5,G204,G205,G206,G207,G208,G209,G210,G211,G212,G213,G214)</f>
        <v>160000</v>
      </c>
      <c r="H203" s="117" t="n">
        <f aca="false">CHOOSE(Settings!$C$5,H204,H205,H206,H207,H208,H209,H210,H211,H212,H213,H214)</f>
        <v>0</v>
      </c>
      <c r="I203" s="117" t="n">
        <f aca="false">CHOOSE(Settings!$C$5,I204,I205,I206,I207,I208,I209,I210,I211,I212,I213,I214)</f>
        <v>0</v>
      </c>
      <c r="J203" s="117" t="n">
        <f aca="false">CHOOSE(Settings!$C$5,J204,J205,J206,J207,J208,J209,J210,J211,J212,J213,J214)</f>
        <v>0</v>
      </c>
      <c r="K203" s="117" t="n">
        <f aca="false">CHOOSE(Settings!$C$5,K204,K205,K206,K207,K208,K209,K210,K211,K212,K213,K214)</f>
        <v>0</v>
      </c>
      <c r="L203" s="117" t="n">
        <f aca="false">CHOOSE(Settings!$C$5,L204,L205,L206,L207,L208,L209,L210,L211,L212,L213,L214)</f>
        <v>0</v>
      </c>
      <c r="M203" s="117" t="n">
        <f aca="false">CHOOSE(Settings!$C$5,M204,M205,M206,M207,M208,M209,M210,M211,M212,M213,M214)</f>
        <v>0</v>
      </c>
      <c r="N203" s="117" t="n">
        <f aca="false">CHOOSE(Settings!$C$5,N204,N205,N206,N207,N208,N209,N210,N211,N212,N213,N214)</f>
        <v>0</v>
      </c>
      <c r="O203" s="117" t="n">
        <f aca="false">CHOOSE(Settings!$C$5,O204,O205,O206,O207,O208,O209,O210,O211,O212,O213,O214)</f>
        <v>0</v>
      </c>
      <c r="P203" s="117" t="n">
        <f aca="false">CHOOSE(Settings!$C$5,P204,P205,P206,P207,P208,P209,P210,P211,P212,P213,P214)</f>
        <v>0</v>
      </c>
      <c r="Q203" s="117" t="n">
        <f aca="false">CHOOSE(Settings!$C$5,Q204,Q205,Q206,Q207,Q208,Q209,Q210,Q211,Q212,Q213,Q214)</f>
        <v>0</v>
      </c>
      <c r="R203" s="117" t="n">
        <f aca="false">CHOOSE(Settings!$C$5,R204,R205,R206,R207,R208,R209,R210,R211,R212,R213,R214)</f>
        <v>0</v>
      </c>
      <c r="S203" s="117" t="n">
        <f aca="false">CHOOSE(Settings!$C$5,S204,S205,S206,S207,S208,S209,S210,S211,S212,S213,S214)</f>
        <v>20000</v>
      </c>
      <c r="T203" s="117" t="n">
        <f aca="false">CHOOSE(Settings!$C$5,T204,T205,T206,T207,T208,T209,T210,T211,T212,T213,T214)</f>
        <v>0</v>
      </c>
      <c r="U203" s="117" t="n">
        <f aca="false">CHOOSE(Settings!$C$5,U204,U205,U206,U207,U208,U209,U210,U211,U212,U213,U214)</f>
        <v>0</v>
      </c>
      <c r="V203" s="117" t="n">
        <f aca="false">CHOOSE(Settings!$C$5,V204,V205,V206,V207,V208,V209,V210,V211,V212,V213,V214)</f>
        <v>0</v>
      </c>
      <c r="W203" s="117" t="n">
        <f aca="false">CHOOSE(Settings!$C$5,W204,W205,W206,W207,W208,W209,W210,W211,W212,W213,W214)</f>
        <v>0</v>
      </c>
      <c r="X203" s="117" t="n">
        <f aca="false">CHOOSE(Settings!$C$5,X204,X205,X206,X207,X208,X209,X210,X211,X212,X213,X214)</f>
        <v>0</v>
      </c>
      <c r="Y203" s="117" t="n">
        <f aca="false">CHOOSE(Settings!$C$5,Y204,Y205,Y206,Y207,Y208,Y209,Y210,Y211,Y212,Y213,Y214)</f>
        <v>20000</v>
      </c>
      <c r="Z203" s="117" t="n">
        <f aca="false">CHOOSE(Settings!$C$5,Z204,Z205,Z206,Z207,Z208,Z209,Z210,Z211,Z212,Z213,Z214)</f>
        <v>0</v>
      </c>
      <c r="AA203" s="117" t="n">
        <f aca="false">CHOOSE(Settings!$C$5,AA204,AA205,AA206,AA207,AA208,AA209,AA210,AA211,AA212,AA213,AA214)</f>
        <v>0</v>
      </c>
      <c r="AB203" s="117" t="n">
        <f aca="false">CHOOSE(Settings!$C$5,AB204,AB205,AB206,AB207,AB208,AB209,AB210,AB211,AB212,AB213,AB214)</f>
        <v>0</v>
      </c>
      <c r="AC203" s="117" t="n">
        <f aca="false">CHOOSE(Settings!$C$5,AC204,AC205,AC206,AC207,AC208,AC209,AC210,AC211,AC212,AC213,AC214)</f>
        <v>0</v>
      </c>
      <c r="AD203" s="117" t="n">
        <f aca="false">CHOOSE(Settings!$C$5,AD204,AD205,AD206,AD207,AD208,AD209,AD210,AD211,AD212,AD213,AD214)</f>
        <v>20000</v>
      </c>
      <c r="AE203" s="117" t="n">
        <f aca="false">CHOOSE(Settings!$C$5,AE204,AE205,AE206,AE207,AE208,AE209,AE210,AE211,AE212,AE213,AE214)</f>
        <v>10000</v>
      </c>
      <c r="AF203" s="117" t="n">
        <f aca="false">CHOOSE(Settings!$C$5,AF204,AF205,AF206,AF207,AF208,AF209,AF210,AF211,AF212,AF213,AF214)</f>
        <v>0</v>
      </c>
      <c r="AG203" s="117" t="n">
        <f aca="false">CHOOSE(Settings!$C$5,AG204,AG205,AG206,AG207,AG208,AG209,AG210,AG211,AG212,AG213,AG214)</f>
        <v>0</v>
      </c>
      <c r="AH203" s="117" t="n">
        <f aca="false">CHOOSE(Settings!$C$5,AH204,AH205,AH206,AH207,AH208,AH209,AH210,AH211,AH212,AH213,AH214)</f>
        <v>0</v>
      </c>
      <c r="AI203" s="117" t="n">
        <f aca="false">CHOOSE(Settings!$C$5,AI204,AI205,AI206,AI207,AI208,AI209,AI210,AI211,AI212,AI213,AI214)</f>
        <v>0</v>
      </c>
      <c r="AJ203" s="117" t="n">
        <f aca="false">CHOOSE(Settings!$C$5,AJ204,AJ205,AJ206,AJ207,AJ208,AJ209,AJ210,AJ211,AJ212,AJ213,AJ214)</f>
        <v>0</v>
      </c>
      <c r="AK203" s="117" t="n">
        <f aca="false">CHOOSE(Settings!$C$5,AK204,AK205,AK206,AK207,AK208,AK209,AK210,AK211,AK212,AK213,AK214)</f>
        <v>0</v>
      </c>
      <c r="AL203" s="117" t="n">
        <f aca="false">CHOOSE(Settings!$C$5,AL204,AL205,AL206,AL207,AL208,AL209,AL210,AL211,AL212,AL213,AL214)</f>
        <v>0</v>
      </c>
      <c r="AM203" s="117" t="n">
        <f aca="false">CHOOSE(Settings!$C$5,AM204,AM205,AM206,AM207,AM208,AM209,AM210,AM211,AM212,AM213,AM214)</f>
        <v>20000</v>
      </c>
    </row>
    <row r="204" customFormat="false" ht="21" hidden="false" customHeight="true" outlineLevel="0" collapsed="false">
      <c r="A204" s="46"/>
      <c r="B204" s="46"/>
      <c r="C204" s="46" t="s">
        <v>207</v>
      </c>
      <c r="D204" s="118" t="n">
        <v>240000</v>
      </c>
      <c r="E204" s="118" t="n">
        <v>20000</v>
      </c>
      <c r="F204" s="118" t="n">
        <v>0</v>
      </c>
      <c r="G204" s="118" t="n">
        <v>0</v>
      </c>
      <c r="H204" s="118" t="n">
        <v>0</v>
      </c>
      <c r="I204" s="118" t="n">
        <v>0</v>
      </c>
      <c r="J204" s="118" t="n">
        <v>0</v>
      </c>
      <c r="K204" s="118" t="n">
        <v>0</v>
      </c>
      <c r="L204" s="118" t="n">
        <v>0</v>
      </c>
      <c r="M204" s="118" t="n">
        <v>0</v>
      </c>
      <c r="N204" s="118" t="n">
        <v>0</v>
      </c>
      <c r="O204" s="118" t="n">
        <v>0</v>
      </c>
      <c r="P204" s="118" t="n">
        <v>20000</v>
      </c>
      <c r="Q204" s="118" t="n">
        <v>0</v>
      </c>
      <c r="R204" s="118" t="n">
        <v>0</v>
      </c>
      <c r="S204" s="118" t="n">
        <v>0</v>
      </c>
      <c r="T204" s="118" t="n">
        <v>0</v>
      </c>
      <c r="U204" s="118" t="n">
        <v>20000</v>
      </c>
      <c r="V204" s="118" t="n">
        <v>0</v>
      </c>
      <c r="W204" s="118" t="n">
        <v>0</v>
      </c>
      <c r="X204" s="118" t="n">
        <v>0</v>
      </c>
      <c r="Y204" s="118" t="n">
        <v>20000</v>
      </c>
      <c r="Z204" s="118" t="n">
        <v>0</v>
      </c>
      <c r="AA204" s="118" t="n">
        <v>0</v>
      </c>
      <c r="AB204" s="118" t="n">
        <v>0</v>
      </c>
      <c r="AC204" s="118" t="n">
        <v>0</v>
      </c>
      <c r="AD204" s="118" t="n">
        <v>20000</v>
      </c>
      <c r="AE204" s="118" t="n">
        <v>0</v>
      </c>
      <c r="AF204" s="118" t="n">
        <v>10000</v>
      </c>
      <c r="AG204" s="118" t="n">
        <v>0</v>
      </c>
      <c r="AH204" s="118" t="n">
        <v>0</v>
      </c>
      <c r="AI204" s="118" t="n">
        <v>0</v>
      </c>
      <c r="AJ204" s="118" t="n">
        <v>0</v>
      </c>
      <c r="AK204" s="118" t="n">
        <v>20000</v>
      </c>
      <c r="AL204" s="118" t="n">
        <v>0</v>
      </c>
      <c r="AM204" s="118" t="n">
        <v>0</v>
      </c>
    </row>
    <row r="205" customFormat="false" ht="21" hidden="false" customHeight="true" outlineLevel="0" collapsed="false">
      <c r="A205" s="46"/>
      <c r="B205" s="46"/>
      <c r="C205" s="46" t="s">
        <v>209</v>
      </c>
      <c r="D205" s="118" t="n">
        <v>230000</v>
      </c>
      <c r="E205" s="118" t="n">
        <v>120000</v>
      </c>
      <c r="F205" s="118" t="n">
        <v>250000</v>
      </c>
      <c r="G205" s="118" t="n">
        <v>160000</v>
      </c>
      <c r="H205" s="118" t="n">
        <v>0</v>
      </c>
      <c r="I205" s="118" t="n">
        <v>0</v>
      </c>
      <c r="J205" s="118" t="n">
        <v>0</v>
      </c>
      <c r="K205" s="118" t="n">
        <v>0</v>
      </c>
      <c r="L205" s="118" t="n">
        <v>0</v>
      </c>
      <c r="M205" s="118" t="n">
        <v>0</v>
      </c>
      <c r="N205" s="118" t="n">
        <v>0</v>
      </c>
      <c r="O205" s="118" t="n">
        <v>0</v>
      </c>
      <c r="P205" s="118" t="n">
        <v>0</v>
      </c>
      <c r="Q205" s="118" t="n">
        <v>0</v>
      </c>
      <c r="R205" s="118" t="n">
        <v>0</v>
      </c>
      <c r="S205" s="118" t="n">
        <v>0</v>
      </c>
      <c r="T205" s="118" t="n">
        <v>0</v>
      </c>
      <c r="U205" s="118" t="n">
        <v>0</v>
      </c>
      <c r="V205" s="118" t="n">
        <v>20000</v>
      </c>
      <c r="W205" s="118" t="n">
        <v>0</v>
      </c>
      <c r="X205" s="118" t="n">
        <v>0</v>
      </c>
      <c r="Y205" s="118" t="n">
        <v>0</v>
      </c>
      <c r="Z205" s="118" t="n">
        <v>0</v>
      </c>
      <c r="AA205" s="118" t="n">
        <v>0</v>
      </c>
      <c r="AB205" s="118" t="n">
        <v>0</v>
      </c>
      <c r="AC205" s="118" t="n">
        <v>0</v>
      </c>
      <c r="AD205" s="118" t="n">
        <v>0</v>
      </c>
      <c r="AE205" s="118" t="n">
        <v>10000</v>
      </c>
      <c r="AF205" s="118" t="n">
        <v>20000</v>
      </c>
      <c r="AG205" s="118" t="n">
        <v>0</v>
      </c>
      <c r="AH205" s="118" t="n">
        <v>0</v>
      </c>
      <c r="AI205" s="118" t="n">
        <v>0</v>
      </c>
      <c r="AJ205" s="118" t="n">
        <v>0</v>
      </c>
      <c r="AK205" s="118" t="n">
        <v>0</v>
      </c>
      <c r="AL205" s="118" t="n">
        <v>0</v>
      </c>
      <c r="AM205" s="118" t="n">
        <v>20000</v>
      </c>
    </row>
    <row r="206" customFormat="false" ht="21" hidden="false" customHeight="true" outlineLevel="0" collapsed="false">
      <c r="A206" s="46"/>
      <c r="B206" s="46"/>
      <c r="C206" s="46" t="s">
        <v>210</v>
      </c>
      <c r="D206" s="118" t="n">
        <v>230000</v>
      </c>
      <c r="E206" s="118" t="n">
        <v>120000</v>
      </c>
      <c r="F206" s="118" t="n">
        <v>250000</v>
      </c>
      <c r="G206" s="118" t="n">
        <v>160000</v>
      </c>
      <c r="H206" s="118" t="n">
        <v>0</v>
      </c>
      <c r="I206" s="118" t="n">
        <v>0</v>
      </c>
      <c r="J206" s="118" t="n">
        <v>0</v>
      </c>
      <c r="K206" s="118" t="n">
        <v>0</v>
      </c>
      <c r="L206" s="118" t="n">
        <v>0</v>
      </c>
      <c r="M206" s="118" t="n">
        <v>0</v>
      </c>
      <c r="N206" s="118" t="n">
        <v>0</v>
      </c>
      <c r="O206" s="118" t="n">
        <v>0</v>
      </c>
      <c r="P206" s="118" t="n">
        <v>0</v>
      </c>
      <c r="Q206" s="118" t="n">
        <v>0</v>
      </c>
      <c r="R206" s="118" t="n">
        <v>0</v>
      </c>
      <c r="S206" s="118" t="n">
        <v>20000</v>
      </c>
      <c r="T206" s="118" t="n">
        <v>0</v>
      </c>
      <c r="U206" s="118" t="n">
        <v>0</v>
      </c>
      <c r="V206" s="118" t="n">
        <v>0</v>
      </c>
      <c r="W206" s="118" t="n">
        <v>0</v>
      </c>
      <c r="X206" s="118" t="n">
        <v>0</v>
      </c>
      <c r="Y206" s="118" t="n">
        <v>20000</v>
      </c>
      <c r="Z206" s="118" t="n">
        <v>0</v>
      </c>
      <c r="AA206" s="118" t="n">
        <v>0</v>
      </c>
      <c r="AB206" s="118" t="n">
        <v>0</v>
      </c>
      <c r="AC206" s="118" t="n">
        <v>0</v>
      </c>
      <c r="AD206" s="118" t="n">
        <v>20000</v>
      </c>
      <c r="AE206" s="118" t="n">
        <v>10000</v>
      </c>
      <c r="AF206" s="118" t="n">
        <v>0</v>
      </c>
      <c r="AG206" s="118" t="n">
        <v>0</v>
      </c>
      <c r="AH206" s="118" t="n">
        <v>0</v>
      </c>
      <c r="AI206" s="118" t="n">
        <v>0</v>
      </c>
      <c r="AJ206" s="118" t="n">
        <v>0</v>
      </c>
      <c r="AK206" s="118" t="n">
        <v>0</v>
      </c>
      <c r="AL206" s="118" t="n">
        <v>0</v>
      </c>
      <c r="AM206" s="118" t="n">
        <v>20000</v>
      </c>
    </row>
    <row r="207" customFormat="false" ht="21" hidden="false" customHeight="true" outlineLevel="0" collapsed="false">
      <c r="A207" s="46"/>
      <c r="B207" s="46"/>
      <c r="C207" s="46" t="s">
        <v>212</v>
      </c>
      <c r="D207" s="118" t="n">
        <v>230000</v>
      </c>
      <c r="E207" s="118" t="n">
        <v>120000</v>
      </c>
      <c r="F207" s="118" t="n">
        <v>250000</v>
      </c>
      <c r="G207" s="118" t="n">
        <v>160000</v>
      </c>
      <c r="H207" s="118" t="n">
        <v>0</v>
      </c>
      <c r="I207" s="118" t="n">
        <v>0</v>
      </c>
      <c r="J207" s="118" t="n">
        <v>0</v>
      </c>
      <c r="K207" s="118" t="n">
        <v>0</v>
      </c>
      <c r="L207" s="118" t="n">
        <v>0</v>
      </c>
      <c r="M207" s="118" t="n">
        <v>0</v>
      </c>
      <c r="N207" s="118" t="n">
        <v>0</v>
      </c>
      <c r="O207" s="118" t="n">
        <v>0</v>
      </c>
      <c r="P207" s="118" t="n">
        <v>0</v>
      </c>
      <c r="Q207" s="118" t="n">
        <v>0</v>
      </c>
      <c r="R207" s="118" t="n">
        <v>0</v>
      </c>
      <c r="S207" s="118" t="n">
        <v>20000</v>
      </c>
      <c r="T207" s="118" t="n">
        <v>0</v>
      </c>
      <c r="U207" s="118" t="n">
        <v>0</v>
      </c>
      <c r="V207" s="118" t="n">
        <v>0</v>
      </c>
      <c r="W207" s="118" t="n">
        <v>0</v>
      </c>
      <c r="X207" s="118" t="n">
        <v>0</v>
      </c>
      <c r="Y207" s="118" t="n">
        <v>20000</v>
      </c>
      <c r="Z207" s="118" t="n">
        <v>0</v>
      </c>
      <c r="AA207" s="118" t="n">
        <v>0</v>
      </c>
      <c r="AB207" s="118" t="n">
        <v>0</v>
      </c>
      <c r="AC207" s="118" t="n">
        <v>0</v>
      </c>
      <c r="AD207" s="118" t="n">
        <v>20000</v>
      </c>
      <c r="AE207" s="118" t="n">
        <v>10000</v>
      </c>
      <c r="AF207" s="118" t="n">
        <v>0</v>
      </c>
      <c r="AG207" s="118" t="n">
        <v>0</v>
      </c>
      <c r="AH207" s="118" t="n">
        <v>0</v>
      </c>
      <c r="AI207" s="118" t="n">
        <v>0</v>
      </c>
      <c r="AJ207" s="118" t="n">
        <v>0</v>
      </c>
      <c r="AK207" s="118" t="n">
        <v>0</v>
      </c>
      <c r="AL207" s="118" t="n">
        <v>0</v>
      </c>
      <c r="AM207" s="118" t="n">
        <v>20000</v>
      </c>
    </row>
    <row r="208" customFormat="false" ht="21" hidden="false" customHeight="true" outlineLevel="0" collapsed="false">
      <c r="A208" s="46"/>
      <c r="B208" s="46"/>
      <c r="C208" s="46" t="s">
        <v>214</v>
      </c>
      <c r="D208" s="118" t="n">
        <v>230000</v>
      </c>
      <c r="E208" s="118" t="n">
        <v>120000</v>
      </c>
      <c r="F208" s="118" t="n">
        <v>250000</v>
      </c>
      <c r="G208" s="118" t="n">
        <v>160000</v>
      </c>
      <c r="H208" s="118" t="n">
        <v>0</v>
      </c>
      <c r="I208" s="118" t="n">
        <v>0</v>
      </c>
      <c r="J208" s="118" t="n">
        <v>0</v>
      </c>
      <c r="K208" s="118" t="n">
        <v>0</v>
      </c>
      <c r="L208" s="118" t="n">
        <v>0</v>
      </c>
      <c r="M208" s="118" t="n">
        <v>0</v>
      </c>
      <c r="N208" s="118" t="n">
        <v>0</v>
      </c>
      <c r="O208" s="118" t="n">
        <v>0</v>
      </c>
      <c r="P208" s="118" t="n">
        <v>0</v>
      </c>
      <c r="Q208" s="118" t="n">
        <v>0</v>
      </c>
      <c r="R208" s="118" t="n">
        <v>0</v>
      </c>
      <c r="S208" s="118" t="n">
        <v>20000</v>
      </c>
      <c r="T208" s="118" t="n">
        <v>0</v>
      </c>
      <c r="U208" s="118" t="n">
        <v>0</v>
      </c>
      <c r="V208" s="118" t="n">
        <v>0</v>
      </c>
      <c r="W208" s="118" t="n">
        <v>0</v>
      </c>
      <c r="X208" s="118" t="n">
        <v>0</v>
      </c>
      <c r="Y208" s="118" t="n">
        <v>20000</v>
      </c>
      <c r="Z208" s="118" t="n">
        <v>0</v>
      </c>
      <c r="AA208" s="118" t="n">
        <v>0</v>
      </c>
      <c r="AB208" s="118" t="n">
        <v>0</v>
      </c>
      <c r="AC208" s="118" t="n">
        <v>0</v>
      </c>
      <c r="AD208" s="118" t="n">
        <v>20000</v>
      </c>
      <c r="AE208" s="118" t="n">
        <v>10000</v>
      </c>
      <c r="AF208" s="118" t="n">
        <v>0</v>
      </c>
      <c r="AG208" s="118" t="n">
        <v>0</v>
      </c>
      <c r="AH208" s="118" t="n">
        <v>0</v>
      </c>
      <c r="AI208" s="118" t="n">
        <v>0</v>
      </c>
      <c r="AJ208" s="118" t="n">
        <v>0</v>
      </c>
      <c r="AK208" s="118" t="n">
        <v>0</v>
      </c>
      <c r="AL208" s="118" t="n">
        <v>0</v>
      </c>
      <c r="AM208" s="118" t="n">
        <v>20000</v>
      </c>
    </row>
    <row r="209" customFormat="false" ht="21" hidden="false" customHeight="true" outlineLevel="0" collapsed="false">
      <c r="A209" s="46"/>
      <c r="B209" s="46"/>
      <c r="C209" s="46" t="s">
        <v>216</v>
      </c>
      <c r="D209" s="118" t="n">
        <v>230000</v>
      </c>
      <c r="E209" s="118" t="n">
        <v>120000</v>
      </c>
      <c r="F209" s="118" t="n">
        <v>250000</v>
      </c>
      <c r="G209" s="118" t="n">
        <v>160000</v>
      </c>
      <c r="H209" s="118" t="n">
        <v>0</v>
      </c>
      <c r="I209" s="118" t="n">
        <v>0</v>
      </c>
      <c r="J209" s="118" t="n">
        <v>0</v>
      </c>
      <c r="K209" s="118" t="n">
        <v>0</v>
      </c>
      <c r="L209" s="118" t="n">
        <v>0</v>
      </c>
      <c r="M209" s="118" t="n">
        <v>0</v>
      </c>
      <c r="N209" s="118" t="n">
        <v>0</v>
      </c>
      <c r="O209" s="118" t="n">
        <v>0</v>
      </c>
      <c r="P209" s="118" t="n">
        <v>0</v>
      </c>
      <c r="Q209" s="118" t="n">
        <v>0</v>
      </c>
      <c r="R209" s="118" t="n">
        <v>0</v>
      </c>
      <c r="S209" s="118" t="n">
        <v>0</v>
      </c>
      <c r="T209" s="118" t="n">
        <v>0</v>
      </c>
      <c r="U209" s="118" t="n">
        <v>0</v>
      </c>
      <c r="V209" s="118" t="n">
        <v>20000</v>
      </c>
      <c r="W209" s="118" t="n">
        <v>0</v>
      </c>
      <c r="X209" s="118" t="n">
        <v>0</v>
      </c>
      <c r="Y209" s="118" t="n">
        <v>0</v>
      </c>
      <c r="Z209" s="118" t="n">
        <v>0</v>
      </c>
      <c r="AA209" s="118" t="n">
        <v>0</v>
      </c>
      <c r="AB209" s="118" t="n">
        <v>0</v>
      </c>
      <c r="AC209" s="118" t="n">
        <v>0</v>
      </c>
      <c r="AD209" s="118" t="n">
        <v>0</v>
      </c>
      <c r="AE209" s="118" t="n">
        <v>10000</v>
      </c>
      <c r="AF209" s="118" t="n">
        <v>20000</v>
      </c>
      <c r="AG209" s="118" t="n">
        <v>0</v>
      </c>
      <c r="AH209" s="118" t="n">
        <v>0</v>
      </c>
      <c r="AI209" s="118" t="n">
        <v>0</v>
      </c>
      <c r="AJ209" s="118" t="n">
        <v>0</v>
      </c>
      <c r="AK209" s="118" t="n">
        <v>0</v>
      </c>
      <c r="AL209" s="118" t="n">
        <v>0</v>
      </c>
      <c r="AM209" s="118" t="n">
        <v>20000</v>
      </c>
    </row>
    <row r="210" customFormat="false" ht="21" hidden="false" customHeight="true" outlineLevel="0" collapsed="false">
      <c r="A210" s="46"/>
      <c r="B210" s="46"/>
      <c r="C210" s="46" t="s">
        <v>218</v>
      </c>
      <c r="D210" s="118" t="n">
        <v>230000</v>
      </c>
      <c r="E210" s="118" t="n">
        <v>120000</v>
      </c>
      <c r="F210" s="118" t="n">
        <v>250000</v>
      </c>
      <c r="G210" s="118" t="n">
        <v>160000</v>
      </c>
      <c r="H210" s="118" t="n">
        <v>0</v>
      </c>
      <c r="I210" s="118" t="n">
        <v>0</v>
      </c>
      <c r="J210" s="118" t="n">
        <v>0</v>
      </c>
      <c r="K210" s="118" t="n">
        <v>0</v>
      </c>
      <c r="L210" s="118" t="n">
        <v>0</v>
      </c>
      <c r="M210" s="118" t="n">
        <v>0</v>
      </c>
      <c r="N210" s="118" t="n">
        <v>0</v>
      </c>
      <c r="O210" s="118" t="n">
        <v>0</v>
      </c>
      <c r="P210" s="118" t="n">
        <v>0</v>
      </c>
      <c r="Q210" s="118" t="n">
        <v>0</v>
      </c>
      <c r="R210" s="118" t="n">
        <v>0</v>
      </c>
      <c r="S210" s="118" t="n">
        <v>0</v>
      </c>
      <c r="T210" s="118" t="n">
        <v>0</v>
      </c>
      <c r="U210" s="118" t="n">
        <v>0</v>
      </c>
      <c r="V210" s="118" t="n">
        <v>20000</v>
      </c>
      <c r="W210" s="118" t="n">
        <v>0</v>
      </c>
      <c r="X210" s="118" t="n">
        <v>0</v>
      </c>
      <c r="Y210" s="118" t="n">
        <v>0</v>
      </c>
      <c r="Z210" s="118" t="n">
        <v>0</v>
      </c>
      <c r="AA210" s="118" t="n">
        <v>0</v>
      </c>
      <c r="AB210" s="118" t="n">
        <v>0</v>
      </c>
      <c r="AC210" s="118" t="n">
        <v>0</v>
      </c>
      <c r="AD210" s="118" t="n">
        <v>0</v>
      </c>
      <c r="AE210" s="118" t="n">
        <v>10000</v>
      </c>
      <c r="AF210" s="118" t="n">
        <v>20000</v>
      </c>
      <c r="AG210" s="118" t="n">
        <v>0</v>
      </c>
      <c r="AH210" s="118" t="n">
        <v>0</v>
      </c>
      <c r="AI210" s="118" t="n">
        <v>0</v>
      </c>
      <c r="AJ210" s="118" t="n">
        <v>0</v>
      </c>
      <c r="AK210" s="118" t="n">
        <v>0</v>
      </c>
      <c r="AL210" s="118" t="n">
        <v>0</v>
      </c>
      <c r="AM210" s="118" t="n">
        <v>20000</v>
      </c>
    </row>
    <row r="211" customFormat="false" ht="21" hidden="false" customHeight="true" outlineLevel="0" collapsed="false">
      <c r="A211" s="46"/>
      <c r="B211" s="46"/>
      <c r="C211" s="46" t="s">
        <v>220</v>
      </c>
      <c r="D211" s="118" t="n">
        <v>230000</v>
      </c>
      <c r="E211" s="118" t="n">
        <v>120000</v>
      </c>
      <c r="F211" s="118" t="n">
        <v>250000</v>
      </c>
      <c r="G211" s="118" t="n">
        <v>160000</v>
      </c>
      <c r="H211" s="118" t="n">
        <v>0</v>
      </c>
      <c r="I211" s="118" t="n">
        <v>0</v>
      </c>
      <c r="J211" s="118" t="n">
        <v>0</v>
      </c>
      <c r="K211" s="118" t="n">
        <v>0</v>
      </c>
      <c r="L211" s="118" t="n">
        <v>0</v>
      </c>
      <c r="M211" s="118" t="n">
        <v>0</v>
      </c>
      <c r="N211" s="118" t="n">
        <v>0</v>
      </c>
      <c r="O211" s="118" t="n">
        <v>0</v>
      </c>
      <c r="P211" s="118" t="n">
        <v>0</v>
      </c>
      <c r="Q211" s="118" t="n">
        <v>0</v>
      </c>
      <c r="R211" s="118" t="n">
        <v>0</v>
      </c>
      <c r="S211" s="118" t="n">
        <v>0</v>
      </c>
      <c r="T211" s="118" t="n">
        <v>0</v>
      </c>
      <c r="U211" s="118" t="n">
        <v>0</v>
      </c>
      <c r="V211" s="118" t="n">
        <v>0</v>
      </c>
      <c r="W211" s="118" t="n">
        <v>0</v>
      </c>
      <c r="X211" s="118" t="n">
        <v>0</v>
      </c>
      <c r="Y211" s="118" t="n">
        <v>0</v>
      </c>
      <c r="Z211" s="118" t="n">
        <v>0</v>
      </c>
      <c r="AA211" s="118" t="n">
        <v>0</v>
      </c>
      <c r="AB211" s="118" t="n">
        <v>0</v>
      </c>
      <c r="AC211" s="118" t="n">
        <v>0</v>
      </c>
      <c r="AD211" s="118" t="n">
        <v>0</v>
      </c>
      <c r="AE211" s="118" t="n">
        <v>0</v>
      </c>
      <c r="AF211" s="118" t="n">
        <v>0</v>
      </c>
      <c r="AG211" s="118" t="n">
        <v>0</v>
      </c>
      <c r="AH211" s="118" t="n">
        <v>0</v>
      </c>
      <c r="AI211" s="118" t="n">
        <v>0</v>
      </c>
      <c r="AJ211" s="118" t="n">
        <v>0</v>
      </c>
      <c r="AK211" s="118" t="n">
        <v>0</v>
      </c>
      <c r="AL211" s="118" t="n">
        <v>0</v>
      </c>
      <c r="AM211" s="118" t="n">
        <v>20000</v>
      </c>
    </row>
    <row r="212" customFormat="false" ht="21" hidden="false" customHeight="true" outlineLevel="0" collapsed="false">
      <c r="A212" s="46"/>
      <c r="B212" s="46"/>
      <c r="C212" s="46" t="s">
        <v>221</v>
      </c>
      <c r="D212" s="118" t="n">
        <v>230000</v>
      </c>
      <c r="E212" s="118" t="n">
        <v>120000</v>
      </c>
      <c r="F212" s="118" t="n">
        <v>250000</v>
      </c>
      <c r="G212" s="118" t="n">
        <v>160000</v>
      </c>
      <c r="H212" s="118" t="n">
        <v>0</v>
      </c>
      <c r="I212" s="118" t="n">
        <v>0</v>
      </c>
      <c r="J212" s="118" t="n">
        <v>0</v>
      </c>
      <c r="K212" s="118" t="n">
        <v>0</v>
      </c>
      <c r="L212" s="118" t="n">
        <v>0</v>
      </c>
      <c r="M212" s="118" t="n">
        <v>0</v>
      </c>
      <c r="N212" s="118" t="n">
        <v>0</v>
      </c>
      <c r="O212" s="118" t="n">
        <v>0</v>
      </c>
      <c r="P212" s="118" t="n">
        <v>0</v>
      </c>
      <c r="Q212" s="118" t="n">
        <v>0</v>
      </c>
      <c r="R212" s="118" t="n">
        <v>0</v>
      </c>
      <c r="S212" s="118" t="n">
        <v>0</v>
      </c>
      <c r="T212" s="118" t="n">
        <v>0</v>
      </c>
      <c r="U212" s="118" t="n">
        <v>0</v>
      </c>
      <c r="V212" s="118" t="n">
        <v>0</v>
      </c>
      <c r="W212" s="118" t="n">
        <v>0</v>
      </c>
      <c r="X212" s="118" t="n">
        <v>0</v>
      </c>
      <c r="Y212" s="118" t="n">
        <v>0</v>
      </c>
      <c r="Z212" s="118" t="n">
        <v>0</v>
      </c>
      <c r="AA212" s="118" t="n">
        <v>0</v>
      </c>
      <c r="AB212" s="118" t="n">
        <v>0</v>
      </c>
      <c r="AC212" s="118" t="n">
        <v>0</v>
      </c>
      <c r="AD212" s="118" t="n">
        <v>0</v>
      </c>
      <c r="AE212" s="118" t="n">
        <v>10000</v>
      </c>
      <c r="AF212" s="118" t="n">
        <v>0</v>
      </c>
      <c r="AG212" s="118" t="n">
        <v>0</v>
      </c>
      <c r="AH212" s="118" t="n">
        <v>0</v>
      </c>
      <c r="AI212" s="118" t="n">
        <v>0</v>
      </c>
      <c r="AJ212" s="118" t="n">
        <v>0</v>
      </c>
      <c r="AK212" s="118" t="n">
        <v>0</v>
      </c>
      <c r="AL212" s="118" t="n">
        <v>0</v>
      </c>
      <c r="AM212" s="118" t="n">
        <v>0</v>
      </c>
    </row>
    <row r="213" customFormat="false" ht="21" hidden="false" customHeight="true" outlineLevel="0" collapsed="false">
      <c r="A213" s="46"/>
      <c r="B213" s="46"/>
      <c r="C213" s="46" t="s">
        <v>222</v>
      </c>
      <c r="D213" s="118" t="n">
        <v>240000</v>
      </c>
      <c r="E213" s="118" t="n">
        <v>20000</v>
      </c>
      <c r="F213" s="118" t="n">
        <v>0</v>
      </c>
      <c r="G213" s="118" t="n">
        <v>0</v>
      </c>
      <c r="H213" s="118" t="n">
        <v>0</v>
      </c>
      <c r="I213" s="118" t="n">
        <v>0</v>
      </c>
      <c r="J213" s="118" t="n">
        <v>0</v>
      </c>
      <c r="K213" s="118" t="n">
        <v>0</v>
      </c>
      <c r="L213" s="118" t="n">
        <v>0</v>
      </c>
      <c r="M213" s="118" t="n">
        <v>0</v>
      </c>
      <c r="N213" s="118" t="n">
        <v>0</v>
      </c>
      <c r="O213" s="118" t="n">
        <v>0</v>
      </c>
      <c r="P213" s="118" t="n">
        <v>0</v>
      </c>
      <c r="Q213" s="118" t="n">
        <v>0</v>
      </c>
      <c r="R213" s="118" t="n">
        <v>0</v>
      </c>
      <c r="S213" s="118" t="n">
        <v>0</v>
      </c>
      <c r="T213" s="118" t="n">
        <v>0</v>
      </c>
      <c r="U213" s="118" t="n">
        <v>0</v>
      </c>
      <c r="V213" s="118" t="n">
        <v>0</v>
      </c>
      <c r="W213" s="118" t="n">
        <v>0</v>
      </c>
      <c r="X213" s="118" t="n">
        <v>0</v>
      </c>
      <c r="Y213" s="118" t="n">
        <v>0</v>
      </c>
      <c r="Z213" s="118" t="n">
        <v>0</v>
      </c>
      <c r="AA213" s="118" t="n">
        <v>20000</v>
      </c>
      <c r="AB213" s="118" t="n">
        <v>0</v>
      </c>
      <c r="AC213" s="118" t="n">
        <v>0</v>
      </c>
      <c r="AD213" s="118" t="n">
        <v>0</v>
      </c>
      <c r="AE213" s="118" t="n">
        <v>0</v>
      </c>
      <c r="AF213" s="118" t="n">
        <v>0</v>
      </c>
      <c r="AG213" s="118" t="n">
        <v>0</v>
      </c>
      <c r="AH213" s="118" t="n">
        <v>0</v>
      </c>
      <c r="AI213" s="118" t="n">
        <v>0</v>
      </c>
      <c r="AJ213" s="118" t="n">
        <v>0</v>
      </c>
      <c r="AK213" s="118" t="n">
        <v>0</v>
      </c>
      <c r="AL213" s="118" t="n">
        <v>0</v>
      </c>
      <c r="AM213" s="118" t="n">
        <v>0</v>
      </c>
    </row>
    <row r="214" customFormat="false" ht="21" hidden="false" customHeight="true" outlineLevel="0" collapsed="false">
      <c r="A214" s="46"/>
      <c r="B214" s="46"/>
      <c r="C214" s="46" t="s">
        <v>223</v>
      </c>
      <c r="D214" s="118" t="n">
        <v>240000</v>
      </c>
      <c r="E214" s="118" t="n">
        <v>20000</v>
      </c>
      <c r="F214" s="118" t="n">
        <v>0</v>
      </c>
      <c r="G214" s="118" t="n">
        <v>0</v>
      </c>
      <c r="H214" s="118" t="n">
        <v>0</v>
      </c>
      <c r="I214" s="118" t="n">
        <v>0</v>
      </c>
      <c r="J214" s="118" t="n">
        <v>0</v>
      </c>
      <c r="K214" s="118" t="n">
        <v>0</v>
      </c>
      <c r="L214" s="118" t="n">
        <v>0</v>
      </c>
      <c r="M214" s="118" t="n">
        <v>0</v>
      </c>
      <c r="N214" s="118" t="n">
        <v>0</v>
      </c>
      <c r="O214" s="118" t="n">
        <v>0</v>
      </c>
      <c r="P214" s="118" t="n">
        <v>0</v>
      </c>
      <c r="Q214" s="118" t="n">
        <v>0</v>
      </c>
      <c r="R214" s="118" t="n">
        <v>0</v>
      </c>
      <c r="S214" s="118" t="n">
        <v>0</v>
      </c>
      <c r="T214" s="118" t="n">
        <v>0</v>
      </c>
      <c r="U214" s="118" t="n">
        <v>0</v>
      </c>
      <c r="V214" s="118" t="n">
        <v>0</v>
      </c>
      <c r="W214" s="118" t="n">
        <v>0</v>
      </c>
      <c r="X214" s="118" t="n">
        <v>0</v>
      </c>
      <c r="Y214" s="118" t="n">
        <v>0</v>
      </c>
      <c r="Z214" s="118" t="n">
        <v>0</v>
      </c>
      <c r="AA214" s="118" t="n">
        <v>0</v>
      </c>
      <c r="AB214" s="118" t="n">
        <v>0</v>
      </c>
      <c r="AC214" s="118" t="n">
        <v>0</v>
      </c>
      <c r="AD214" s="118" t="n">
        <v>0</v>
      </c>
      <c r="AE214" s="118" t="n">
        <v>0</v>
      </c>
      <c r="AF214" s="118" t="n">
        <v>10000</v>
      </c>
      <c r="AG214" s="118" t="n">
        <v>0</v>
      </c>
      <c r="AH214" s="118" t="n">
        <v>0</v>
      </c>
      <c r="AI214" s="118" t="n">
        <v>0</v>
      </c>
      <c r="AJ214" s="118" t="n">
        <v>0</v>
      </c>
      <c r="AK214" s="118" t="n">
        <v>0</v>
      </c>
      <c r="AL214" s="118" t="n">
        <v>0</v>
      </c>
      <c r="AM214" s="118" t="n">
        <v>0</v>
      </c>
    </row>
    <row r="215" customFormat="false" ht="21" hidden="false" customHeight="true" outlineLevel="0" collapsed="false">
      <c r="A215" s="46"/>
      <c r="B215" s="46"/>
      <c r="C215" s="46"/>
      <c r="D215" s="112"/>
      <c r="E215" s="112"/>
      <c r="F215" s="112"/>
      <c r="G215" s="112"/>
      <c r="H215" s="112"/>
      <c r="I215" s="112"/>
      <c r="J215" s="112"/>
      <c r="K215" s="112"/>
      <c r="L215" s="112"/>
      <c r="M215" s="112"/>
      <c r="N215" s="112"/>
      <c r="O215" s="112"/>
      <c r="P215" s="112"/>
      <c r="Q215" s="112"/>
      <c r="R215" s="112"/>
      <c r="S215" s="112"/>
      <c r="T215" s="112"/>
      <c r="U215" s="112"/>
      <c r="V215" s="112"/>
      <c r="W215" s="112"/>
      <c r="X215" s="112"/>
      <c r="Y215" s="112"/>
      <c r="Z215" s="112"/>
      <c r="AA215" s="112"/>
      <c r="AB215" s="112"/>
      <c r="AC215" s="112"/>
      <c r="AD215" s="112"/>
      <c r="AE215" s="112"/>
      <c r="AF215" s="112"/>
      <c r="AG215" s="112"/>
      <c r="AH215" s="112"/>
      <c r="AI215" s="112"/>
      <c r="AJ215" s="112"/>
      <c r="AK215" s="112"/>
      <c r="AL215" s="112"/>
      <c r="AM215" s="112"/>
    </row>
    <row r="216" customFormat="false" ht="21" hidden="false" customHeight="true" outlineLevel="0" collapsed="false">
      <c r="A216" s="46"/>
      <c r="B216" s="46"/>
      <c r="C216" s="89" t="s">
        <v>349</v>
      </c>
      <c r="D216" s="117" t="n">
        <f aca="false">CHOOSE(Settings!$C$5,D217,D218,D219,D220,D221,D222,D223,D224,D225,D226,D227)</f>
        <v>0</v>
      </c>
      <c r="E216" s="117" t="n">
        <f aca="false">CHOOSE(Settings!$C$5,E217,E218,E219,E220,E221,E222,E223,E224,E225,E226,E227)</f>
        <v>0</v>
      </c>
      <c r="F216" s="117" t="n">
        <f aca="false">CHOOSE(Settings!$C$5,F217,F218,F219,F220,F221,F222,F223,F224,F225,F226,F227)</f>
        <v>0</v>
      </c>
      <c r="G216" s="117" t="n">
        <f aca="false">CHOOSE(Settings!$C$5,G217,G218,G219,G220,G221,G222,G223,G224,G225,G226,G227)</f>
        <v>5000</v>
      </c>
      <c r="H216" s="117" t="n">
        <f aca="false">CHOOSE(Settings!$C$5,H217,H218,H219,H220,H221,H222,H223,H224,H225,H226,H227)</f>
        <v>10000</v>
      </c>
      <c r="I216" s="117" t="n">
        <f aca="false">CHOOSE(Settings!$C$5,I217,I218,I219,I220,I221,I222,I223,I224,I225,I226,I227)</f>
        <v>10000</v>
      </c>
      <c r="J216" s="117" t="n">
        <f aca="false">CHOOSE(Settings!$C$5,J217,J218,J219,J220,J221,J222,J223,J224,J225,J226,J227)</f>
        <v>10000</v>
      </c>
      <c r="K216" s="117" t="n">
        <f aca="false">CHOOSE(Settings!$C$5,K217,K218,K219,K220,K221,K222,K223,K224,K225,K226,K227)</f>
        <v>10000</v>
      </c>
      <c r="L216" s="117" t="n">
        <f aca="false">CHOOSE(Settings!$C$5,L217,L218,L219,L220,L221,L222,L223,L224,L225,L226,L227)</f>
        <v>10000</v>
      </c>
      <c r="M216" s="117" t="n">
        <f aca="false">CHOOSE(Settings!$C$5,M217,M218,M219,M220,M221,M222,M223,M224,M225,M226,M227)</f>
        <v>10000</v>
      </c>
      <c r="N216" s="117" t="n">
        <f aca="false">CHOOSE(Settings!$C$5,N217,N218,N219,N220,N221,N222,N223,N224,N225,N226,N227)</f>
        <v>10000</v>
      </c>
      <c r="O216" s="117" t="n">
        <f aca="false">CHOOSE(Settings!$C$5,O217,O218,O219,O220,O221,O222,O223,O224,O225,O226,O227)</f>
        <v>10000</v>
      </c>
      <c r="P216" s="117" t="n">
        <f aca="false">CHOOSE(Settings!$C$5,P217,P218,P219,P220,P221,P222,P223,P224,P225,P226,P227)</f>
        <v>10000</v>
      </c>
      <c r="Q216" s="117" t="n">
        <f aca="false">CHOOSE(Settings!$C$5,Q217,Q218,Q219,Q220,Q221,Q222,Q223,Q224,Q225,Q226,Q227)</f>
        <v>10000</v>
      </c>
      <c r="R216" s="117" t="n">
        <f aca="false">CHOOSE(Settings!$C$5,R217,R218,R219,R220,R221,R222,R223,R224,R225,R226,R227)</f>
        <v>10000</v>
      </c>
      <c r="S216" s="117" t="n">
        <f aca="false">CHOOSE(Settings!$C$5,S217,S218,S219,S220,S221,S222,S223,S224,S225,S226,S227)</f>
        <v>10000</v>
      </c>
      <c r="T216" s="117" t="n">
        <f aca="false">CHOOSE(Settings!$C$5,T217,T218,T219,T220,T221,T222,T223,T224,T225,T226,T227)</f>
        <v>10000</v>
      </c>
      <c r="U216" s="117" t="n">
        <f aca="false">CHOOSE(Settings!$C$5,U217,U218,U219,U220,U221,U222,U223,U224,U225,U226,U227)</f>
        <v>10000</v>
      </c>
      <c r="V216" s="117" t="n">
        <f aca="false">CHOOSE(Settings!$C$5,V217,V218,V219,V220,V221,V222,V223,V224,V225,V226,V227)</f>
        <v>10000</v>
      </c>
      <c r="W216" s="117" t="n">
        <f aca="false">CHOOSE(Settings!$C$5,W217,W218,W219,W220,W221,W222,W223,W224,W225,W226,W227)</f>
        <v>10000</v>
      </c>
      <c r="X216" s="117" t="n">
        <f aca="false">CHOOSE(Settings!$C$5,X217,X218,X219,X220,X221,X222,X223,X224,X225,X226,X227)</f>
        <v>10000</v>
      </c>
      <c r="Y216" s="117" t="n">
        <f aca="false">CHOOSE(Settings!$C$5,Y217,Y218,Y219,Y220,Y221,Y222,Y223,Y224,Y225,Y226,Y227)</f>
        <v>10000</v>
      </c>
      <c r="Z216" s="117" t="n">
        <f aca="false">CHOOSE(Settings!$C$5,Z217,Z218,Z219,Z220,Z221,Z222,Z223,Z224,Z225,Z226,Z227)</f>
        <v>10000</v>
      </c>
      <c r="AA216" s="117" t="n">
        <f aca="false">CHOOSE(Settings!$C$5,AA217,AA218,AA219,AA220,AA221,AA222,AA223,AA224,AA225,AA226,AA227)</f>
        <v>10000</v>
      </c>
      <c r="AB216" s="117" t="n">
        <f aca="false">CHOOSE(Settings!$C$5,AB217,AB218,AB219,AB220,AB221,AB222,AB223,AB224,AB225,AB226,AB227)</f>
        <v>10000</v>
      </c>
      <c r="AC216" s="117" t="n">
        <f aca="false">CHOOSE(Settings!$C$5,AC217,AC218,AC219,AC220,AC221,AC222,AC223,AC224,AC225,AC226,AC227)</f>
        <v>10000</v>
      </c>
      <c r="AD216" s="117" t="n">
        <f aca="false">CHOOSE(Settings!$C$5,AD217,AD218,AD219,AD220,AD221,AD222,AD223,AD224,AD225,AD226,AD227)</f>
        <v>10000</v>
      </c>
      <c r="AE216" s="117" t="n">
        <f aca="false">CHOOSE(Settings!$C$5,AE217,AE218,AE219,AE220,AE221,AE222,AE223,AE224,AE225,AE226,AE227)</f>
        <v>10000</v>
      </c>
      <c r="AF216" s="117" t="n">
        <f aca="false">CHOOSE(Settings!$C$5,AF217,AF218,AF219,AF220,AF221,AF222,AF223,AF224,AF225,AF226,AF227)</f>
        <v>10000</v>
      </c>
      <c r="AG216" s="117" t="n">
        <f aca="false">CHOOSE(Settings!$C$5,AG217,AG218,AG219,AG220,AG221,AG222,AG223,AG224,AG225,AG226,AG227)</f>
        <v>10000</v>
      </c>
      <c r="AH216" s="117" t="n">
        <f aca="false">CHOOSE(Settings!$C$5,AH217,AH218,AH219,AH220,AH221,AH222,AH223,AH224,AH225,AH226,AH227)</f>
        <v>10000</v>
      </c>
      <c r="AI216" s="117" t="n">
        <f aca="false">CHOOSE(Settings!$C$5,AI217,AI218,AI219,AI220,AI221,AI222,AI223,AI224,AI225,AI226,AI227)</f>
        <v>10000</v>
      </c>
      <c r="AJ216" s="117" t="n">
        <f aca="false">CHOOSE(Settings!$C$5,AJ217,AJ218,AJ219,AJ220,AJ221,AJ222,AJ223,AJ224,AJ225,AJ226,AJ227)</f>
        <v>10000</v>
      </c>
      <c r="AK216" s="117" t="n">
        <f aca="false">CHOOSE(Settings!$C$5,AK217,AK218,AK219,AK220,AK221,AK222,AK223,AK224,AK225,AK226,AK227)</f>
        <v>10000</v>
      </c>
      <c r="AL216" s="117" t="n">
        <f aca="false">CHOOSE(Settings!$C$5,AL217,AL218,AL219,AL220,AL221,AL222,AL223,AL224,AL225,AL226,AL227)</f>
        <v>10000</v>
      </c>
      <c r="AM216" s="117" t="n">
        <f aca="false">CHOOSE(Settings!$C$5,AM217,AM218,AM219,AM220,AM221,AM222,AM223,AM224,AM225,AM226,AM227)</f>
        <v>10000</v>
      </c>
    </row>
    <row r="217" customFormat="false" ht="21" hidden="false" customHeight="true" outlineLevel="0" collapsed="false">
      <c r="A217" s="46"/>
      <c r="B217" s="46"/>
      <c r="C217" s="46" t="s">
        <v>207</v>
      </c>
      <c r="D217" s="118" t="n">
        <v>0</v>
      </c>
      <c r="E217" s="118" t="n">
        <v>0</v>
      </c>
      <c r="F217" s="118" t="n">
        <v>0</v>
      </c>
      <c r="G217" s="118" t="n">
        <v>0</v>
      </c>
      <c r="H217" s="118" t="n">
        <v>0</v>
      </c>
      <c r="I217" s="118" t="n">
        <v>0</v>
      </c>
      <c r="J217" s="118" t="n">
        <v>0</v>
      </c>
      <c r="K217" s="118" t="n">
        <v>0</v>
      </c>
      <c r="L217" s="118" t="n">
        <v>0</v>
      </c>
      <c r="M217" s="118" t="n">
        <v>0</v>
      </c>
      <c r="N217" s="118" t="n">
        <v>0</v>
      </c>
      <c r="O217" s="118" t="n">
        <v>0</v>
      </c>
      <c r="P217" s="118" t="n">
        <v>0</v>
      </c>
      <c r="Q217" s="118" t="n">
        <v>0</v>
      </c>
      <c r="R217" s="118" t="n">
        <v>0</v>
      </c>
      <c r="S217" s="118" t="n">
        <v>0</v>
      </c>
      <c r="T217" s="118" t="n">
        <v>0</v>
      </c>
      <c r="U217" s="118" t="n">
        <v>0</v>
      </c>
      <c r="V217" s="118" t="n">
        <v>0</v>
      </c>
      <c r="W217" s="118" t="n">
        <v>0</v>
      </c>
      <c r="X217" s="118" t="n">
        <v>0</v>
      </c>
      <c r="Y217" s="118" t="n">
        <v>0</v>
      </c>
      <c r="Z217" s="118" t="n">
        <v>0</v>
      </c>
      <c r="AA217" s="118" t="n">
        <v>0</v>
      </c>
      <c r="AB217" s="118" t="n">
        <v>0</v>
      </c>
      <c r="AC217" s="118" t="n">
        <v>0</v>
      </c>
      <c r="AD217" s="118" t="n">
        <v>0</v>
      </c>
      <c r="AE217" s="118" t="n">
        <v>0</v>
      </c>
      <c r="AF217" s="118" t="n">
        <v>0</v>
      </c>
      <c r="AG217" s="118" t="n">
        <v>0</v>
      </c>
      <c r="AH217" s="118" t="n">
        <v>0</v>
      </c>
      <c r="AI217" s="118" t="n">
        <v>0</v>
      </c>
      <c r="AJ217" s="118" t="n">
        <v>0</v>
      </c>
      <c r="AK217" s="118" t="n">
        <v>0</v>
      </c>
      <c r="AL217" s="118" t="n">
        <v>0</v>
      </c>
      <c r="AM217" s="118" t="n">
        <v>0</v>
      </c>
    </row>
    <row r="218" customFormat="false" ht="21" hidden="false" customHeight="true" outlineLevel="0" collapsed="false">
      <c r="A218" s="46"/>
      <c r="B218" s="46"/>
      <c r="C218" s="46" t="s">
        <v>209</v>
      </c>
      <c r="D218" s="118" t="n">
        <v>0</v>
      </c>
      <c r="E218" s="118" t="n">
        <v>0</v>
      </c>
      <c r="F218" s="118" t="n">
        <v>0</v>
      </c>
      <c r="G218" s="118" t="n">
        <v>5000</v>
      </c>
      <c r="H218" s="118" t="n">
        <v>10000</v>
      </c>
      <c r="I218" s="118" t="n">
        <v>10000</v>
      </c>
      <c r="J218" s="118" t="n">
        <v>10000</v>
      </c>
      <c r="K218" s="118" t="n">
        <v>10000</v>
      </c>
      <c r="L218" s="118" t="n">
        <v>10000</v>
      </c>
      <c r="M218" s="118" t="n">
        <v>10000</v>
      </c>
      <c r="N218" s="118" t="n">
        <v>10000</v>
      </c>
      <c r="O218" s="118" t="n">
        <v>10000</v>
      </c>
      <c r="P218" s="118" t="n">
        <v>10000</v>
      </c>
      <c r="Q218" s="118" t="n">
        <v>10000</v>
      </c>
      <c r="R218" s="118" t="n">
        <v>10000</v>
      </c>
      <c r="S218" s="118" t="n">
        <v>10000</v>
      </c>
      <c r="T218" s="118" t="n">
        <v>10000</v>
      </c>
      <c r="U218" s="118" t="n">
        <v>10000</v>
      </c>
      <c r="V218" s="118" t="n">
        <v>10000</v>
      </c>
      <c r="W218" s="118" t="n">
        <v>10000</v>
      </c>
      <c r="X218" s="118" t="n">
        <v>10000</v>
      </c>
      <c r="Y218" s="118" t="n">
        <v>10000</v>
      </c>
      <c r="Z218" s="118" t="n">
        <v>10000</v>
      </c>
      <c r="AA218" s="118" t="n">
        <v>10000</v>
      </c>
      <c r="AB218" s="118" t="n">
        <v>10000</v>
      </c>
      <c r="AC218" s="118" t="n">
        <v>10000</v>
      </c>
      <c r="AD218" s="118" t="n">
        <v>10000</v>
      </c>
      <c r="AE218" s="118" t="n">
        <v>10000</v>
      </c>
      <c r="AF218" s="118" t="n">
        <v>10000</v>
      </c>
      <c r="AG218" s="118" t="n">
        <v>10000</v>
      </c>
      <c r="AH218" s="118" t="n">
        <v>10000</v>
      </c>
      <c r="AI218" s="118" t="n">
        <v>10000</v>
      </c>
      <c r="AJ218" s="118" t="n">
        <v>10000</v>
      </c>
      <c r="AK218" s="118" t="n">
        <v>10000</v>
      </c>
      <c r="AL218" s="118" t="n">
        <v>10000</v>
      </c>
      <c r="AM218" s="118" t="n">
        <v>10000</v>
      </c>
    </row>
    <row r="219" customFormat="false" ht="21" hidden="false" customHeight="true" outlineLevel="0" collapsed="false">
      <c r="A219" s="46"/>
      <c r="B219" s="46"/>
      <c r="C219" s="46" t="s">
        <v>210</v>
      </c>
      <c r="D219" s="118" t="n">
        <v>0</v>
      </c>
      <c r="E219" s="118" t="n">
        <v>0</v>
      </c>
      <c r="F219" s="118" t="n">
        <v>0</v>
      </c>
      <c r="G219" s="118" t="n">
        <v>5000</v>
      </c>
      <c r="H219" s="118" t="n">
        <v>10000</v>
      </c>
      <c r="I219" s="118" t="n">
        <v>10000</v>
      </c>
      <c r="J219" s="118" t="n">
        <v>10000</v>
      </c>
      <c r="K219" s="118" t="n">
        <v>10000</v>
      </c>
      <c r="L219" s="118" t="n">
        <v>10000</v>
      </c>
      <c r="M219" s="118" t="n">
        <v>10000</v>
      </c>
      <c r="N219" s="118" t="n">
        <v>10000</v>
      </c>
      <c r="O219" s="118" t="n">
        <v>10000</v>
      </c>
      <c r="P219" s="118" t="n">
        <v>10000</v>
      </c>
      <c r="Q219" s="118" t="n">
        <v>10000</v>
      </c>
      <c r="R219" s="118" t="n">
        <v>10000</v>
      </c>
      <c r="S219" s="118" t="n">
        <v>10000</v>
      </c>
      <c r="T219" s="118" t="n">
        <v>10000</v>
      </c>
      <c r="U219" s="118" t="n">
        <v>10000</v>
      </c>
      <c r="V219" s="118" t="n">
        <v>10000</v>
      </c>
      <c r="W219" s="118" t="n">
        <v>10000</v>
      </c>
      <c r="X219" s="118" t="n">
        <v>10000</v>
      </c>
      <c r="Y219" s="118" t="n">
        <v>10000</v>
      </c>
      <c r="Z219" s="118" t="n">
        <v>10000</v>
      </c>
      <c r="AA219" s="118" t="n">
        <v>10000</v>
      </c>
      <c r="AB219" s="118" t="n">
        <v>10000</v>
      </c>
      <c r="AC219" s="118" t="n">
        <v>10000</v>
      </c>
      <c r="AD219" s="118" t="n">
        <v>10000</v>
      </c>
      <c r="AE219" s="118" t="n">
        <v>10000</v>
      </c>
      <c r="AF219" s="118" t="n">
        <v>10000</v>
      </c>
      <c r="AG219" s="118" t="n">
        <v>10000</v>
      </c>
      <c r="AH219" s="118" t="n">
        <v>10000</v>
      </c>
      <c r="AI219" s="118" t="n">
        <v>10000</v>
      </c>
      <c r="AJ219" s="118" t="n">
        <v>10000</v>
      </c>
      <c r="AK219" s="118" t="n">
        <v>10000</v>
      </c>
      <c r="AL219" s="118" t="n">
        <v>10000</v>
      </c>
      <c r="AM219" s="118" t="n">
        <v>10000</v>
      </c>
    </row>
    <row r="220" customFormat="false" ht="21" hidden="false" customHeight="true" outlineLevel="0" collapsed="false">
      <c r="A220" s="46"/>
      <c r="B220" s="46"/>
      <c r="C220" s="46" t="s">
        <v>212</v>
      </c>
      <c r="D220" s="118" t="n">
        <v>0</v>
      </c>
      <c r="E220" s="118" t="n">
        <v>0</v>
      </c>
      <c r="F220" s="118" t="n">
        <v>0</v>
      </c>
      <c r="G220" s="118" t="n">
        <v>5000</v>
      </c>
      <c r="H220" s="118" t="n">
        <v>10000</v>
      </c>
      <c r="I220" s="118" t="n">
        <v>10000</v>
      </c>
      <c r="J220" s="118" t="n">
        <v>10000</v>
      </c>
      <c r="K220" s="118" t="n">
        <v>10000</v>
      </c>
      <c r="L220" s="118" t="n">
        <v>10000</v>
      </c>
      <c r="M220" s="118" t="n">
        <v>10000</v>
      </c>
      <c r="N220" s="118" t="n">
        <v>10000</v>
      </c>
      <c r="O220" s="118" t="n">
        <v>10000</v>
      </c>
      <c r="P220" s="118" t="n">
        <v>10000</v>
      </c>
      <c r="Q220" s="118" t="n">
        <v>10000</v>
      </c>
      <c r="R220" s="118" t="n">
        <v>10000</v>
      </c>
      <c r="S220" s="118" t="n">
        <v>10000</v>
      </c>
      <c r="T220" s="118" t="n">
        <v>10000</v>
      </c>
      <c r="U220" s="118" t="n">
        <v>10000</v>
      </c>
      <c r="V220" s="118" t="n">
        <v>10000</v>
      </c>
      <c r="W220" s="118" t="n">
        <v>10000</v>
      </c>
      <c r="X220" s="118" t="n">
        <v>10000</v>
      </c>
      <c r="Y220" s="118" t="n">
        <v>10000</v>
      </c>
      <c r="Z220" s="118" t="n">
        <v>10000</v>
      </c>
      <c r="AA220" s="118" t="n">
        <v>10000</v>
      </c>
      <c r="AB220" s="118" t="n">
        <v>10000</v>
      </c>
      <c r="AC220" s="118" t="n">
        <v>10000</v>
      </c>
      <c r="AD220" s="118" t="n">
        <v>10000</v>
      </c>
      <c r="AE220" s="118" t="n">
        <v>10000</v>
      </c>
      <c r="AF220" s="118" t="n">
        <v>10000</v>
      </c>
      <c r="AG220" s="118" t="n">
        <v>10000</v>
      </c>
      <c r="AH220" s="118" t="n">
        <v>10000</v>
      </c>
      <c r="AI220" s="118" t="n">
        <v>10000</v>
      </c>
      <c r="AJ220" s="118" t="n">
        <v>10000</v>
      </c>
      <c r="AK220" s="118" t="n">
        <v>10000</v>
      </c>
      <c r="AL220" s="118" t="n">
        <v>10000</v>
      </c>
      <c r="AM220" s="118" t="n">
        <v>10000</v>
      </c>
    </row>
    <row r="221" customFormat="false" ht="21" hidden="false" customHeight="true" outlineLevel="0" collapsed="false">
      <c r="A221" s="46"/>
      <c r="B221" s="46"/>
      <c r="C221" s="46" t="s">
        <v>214</v>
      </c>
      <c r="D221" s="118" t="n">
        <v>0</v>
      </c>
      <c r="E221" s="118" t="n">
        <v>0</v>
      </c>
      <c r="F221" s="118" t="n">
        <v>0</v>
      </c>
      <c r="G221" s="118" t="n">
        <v>5000</v>
      </c>
      <c r="H221" s="118" t="n">
        <v>10000</v>
      </c>
      <c r="I221" s="118" t="n">
        <v>10000</v>
      </c>
      <c r="J221" s="118" t="n">
        <v>10000</v>
      </c>
      <c r="K221" s="118" t="n">
        <v>10000</v>
      </c>
      <c r="L221" s="118" t="n">
        <v>10000</v>
      </c>
      <c r="M221" s="118" t="n">
        <v>10000</v>
      </c>
      <c r="N221" s="118" t="n">
        <v>10000</v>
      </c>
      <c r="O221" s="118" t="n">
        <v>10000</v>
      </c>
      <c r="P221" s="118" t="n">
        <v>10000</v>
      </c>
      <c r="Q221" s="118" t="n">
        <v>10000</v>
      </c>
      <c r="R221" s="118" t="n">
        <v>10000</v>
      </c>
      <c r="S221" s="118" t="n">
        <v>10000</v>
      </c>
      <c r="T221" s="118" t="n">
        <v>10000</v>
      </c>
      <c r="U221" s="118" t="n">
        <v>10000</v>
      </c>
      <c r="V221" s="118" t="n">
        <v>10000</v>
      </c>
      <c r="W221" s="118" t="n">
        <v>10000</v>
      </c>
      <c r="X221" s="118" t="n">
        <v>10000</v>
      </c>
      <c r="Y221" s="118" t="n">
        <v>10000</v>
      </c>
      <c r="Z221" s="118" t="n">
        <v>10000</v>
      </c>
      <c r="AA221" s="118" t="n">
        <v>10000</v>
      </c>
      <c r="AB221" s="118" t="n">
        <v>10000</v>
      </c>
      <c r="AC221" s="118" t="n">
        <v>10000</v>
      </c>
      <c r="AD221" s="118" t="n">
        <v>10000</v>
      </c>
      <c r="AE221" s="118" t="n">
        <v>10000</v>
      </c>
      <c r="AF221" s="118" t="n">
        <v>10000</v>
      </c>
      <c r="AG221" s="118" t="n">
        <v>10000</v>
      </c>
      <c r="AH221" s="118" t="n">
        <v>10000</v>
      </c>
      <c r="AI221" s="118" t="n">
        <v>10000</v>
      </c>
      <c r="AJ221" s="118" t="n">
        <v>10000</v>
      </c>
      <c r="AK221" s="118" t="n">
        <v>10000</v>
      </c>
      <c r="AL221" s="118" t="n">
        <v>10000</v>
      </c>
      <c r="AM221" s="118" t="n">
        <v>10000</v>
      </c>
    </row>
    <row r="222" customFormat="false" ht="21" hidden="false" customHeight="true" outlineLevel="0" collapsed="false">
      <c r="A222" s="46"/>
      <c r="B222" s="46"/>
      <c r="C222" s="46" t="s">
        <v>216</v>
      </c>
      <c r="D222" s="118" t="n">
        <v>0</v>
      </c>
      <c r="E222" s="118" t="n">
        <v>0</v>
      </c>
      <c r="F222" s="118" t="n">
        <v>0</v>
      </c>
      <c r="G222" s="118" t="n">
        <v>5000</v>
      </c>
      <c r="H222" s="118" t="n">
        <v>10000</v>
      </c>
      <c r="I222" s="118" t="n">
        <v>10000</v>
      </c>
      <c r="J222" s="118" t="n">
        <v>10000</v>
      </c>
      <c r="K222" s="118" t="n">
        <v>10000</v>
      </c>
      <c r="L222" s="118" t="n">
        <v>10000</v>
      </c>
      <c r="M222" s="118" t="n">
        <v>10000</v>
      </c>
      <c r="N222" s="118" t="n">
        <v>10000</v>
      </c>
      <c r="O222" s="118" t="n">
        <v>10000</v>
      </c>
      <c r="P222" s="118" t="n">
        <v>10000</v>
      </c>
      <c r="Q222" s="118" t="n">
        <v>10000</v>
      </c>
      <c r="R222" s="118" t="n">
        <v>10000</v>
      </c>
      <c r="S222" s="118" t="n">
        <v>10000</v>
      </c>
      <c r="T222" s="118" t="n">
        <v>10000</v>
      </c>
      <c r="U222" s="118" t="n">
        <v>10000</v>
      </c>
      <c r="V222" s="118" t="n">
        <v>10000</v>
      </c>
      <c r="W222" s="118" t="n">
        <v>10000</v>
      </c>
      <c r="X222" s="118" t="n">
        <v>10000</v>
      </c>
      <c r="Y222" s="118" t="n">
        <v>10000</v>
      </c>
      <c r="Z222" s="118" t="n">
        <v>10000</v>
      </c>
      <c r="AA222" s="118" t="n">
        <v>10000</v>
      </c>
      <c r="AB222" s="118" t="n">
        <v>10000</v>
      </c>
      <c r="AC222" s="118" t="n">
        <v>10000</v>
      </c>
      <c r="AD222" s="118" t="n">
        <v>10000</v>
      </c>
      <c r="AE222" s="118" t="n">
        <v>10000</v>
      </c>
      <c r="AF222" s="118" t="n">
        <v>10000</v>
      </c>
      <c r="AG222" s="118" t="n">
        <v>10000</v>
      </c>
      <c r="AH222" s="118" t="n">
        <v>10000</v>
      </c>
      <c r="AI222" s="118" t="n">
        <v>10000</v>
      </c>
      <c r="AJ222" s="118" t="n">
        <v>10000</v>
      </c>
      <c r="AK222" s="118" t="n">
        <v>10000</v>
      </c>
      <c r="AL222" s="118" t="n">
        <v>10000</v>
      </c>
      <c r="AM222" s="118" t="n">
        <v>10000</v>
      </c>
    </row>
    <row r="223" customFormat="false" ht="21" hidden="false" customHeight="true" outlineLevel="0" collapsed="false">
      <c r="A223" s="46"/>
      <c r="B223" s="46"/>
      <c r="C223" s="46" t="s">
        <v>218</v>
      </c>
      <c r="D223" s="118" t="n">
        <v>0</v>
      </c>
      <c r="E223" s="118" t="n">
        <v>0</v>
      </c>
      <c r="F223" s="118" t="n">
        <v>0</v>
      </c>
      <c r="G223" s="118" t="n">
        <v>5000</v>
      </c>
      <c r="H223" s="118" t="n">
        <v>10000</v>
      </c>
      <c r="I223" s="118" t="n">
        <v>10000</v>
      </c>
      <c r="J223" s="118" t="n">
        <v>10000</v>
      </c>
      <c r="K223" s="118" t="n">
        <v>10000</v>
      </c>
      <c r="L223" s="118" t="n">
        <v>10000</v>
      </c>
      <c r="M223" s="118" t="n">
        <v>10000</v>
      </c>
      <c r="N223" s="118" t="n">
        <v>10000</v>
      </c>
      <c r="O223" s="118" t="n">
        <v>10000</v>
      </c>
      <c r="P223" s="118" t="n">
        <v>10000</v>
      </c>
      <c r="Q223" s="118" t="n">
        <v>10000</v>
      </c>
      <c r="R223" s="118" t="n">
        <v>10000</v>
      </c>
      <c r="S223" s="118" t="n">
        <v>10000</v>
      </c>
      <c r="T223" s="118" t="n">
        <v>10000</v>
      </c>
      <c r="U223" s="118" t="n">
        <v>10000</v>
      </c>
      <c r="V223" s="118" t="n">
        <v>10000</v>
      </c>
      <c r="W223" s="118" t="n">
        <v>10000</v>
      </c>
      <c r="X223" s="118" t="n">
        <v>10000</v>
      </c>
      <c r="Y223" s="118" t="n">
        <v>10000</v>
      </c>
      <c r="Z223" s="118" t="n">
        <v>10000</v>
      </c>
      <c r="AA223" s="118" t="n">
        <v>10000</v>
      </c>
      <c r="AB223" s="118" t="n">
        <v>10000</v>
      </c>
      <c r="AC223" s="118" t="n">
        <v>10000</v>
      </c>
      <c r="AD223" s="118" t="n">
        <v>10000</v>
      </c>
      <c r="AE223" s="118" t="n">
        <v>10000</v>
      </c>
      <c r="AF223" s="118" t="n">
        <v>10000</v>
      </c>
      <c r="AG223" s="118" t="n">
        <v>10000</v>
      </c>
      <c r="AH223" s="118" t="n">
        <v>10000</v>
      </c>
      <c r="AI223" s="118" t="n">
        <v>10000</v>
      </c>
      <c r="AJ223" s="118" t="n">
        <v>10000</v>
      </c>
      <c r="AK223" s="118" t="n">
        <v>10000</v>
      </c>
      <c r="AL223" s="118" t="n">
        <v>10000</v>
      </c>
      <c r="AM223" s="118" t="n">
        <v>10000</v>
      </c>
    </row>
    <row r="224" customFormat="false" ht="21" hidden="false" customHeight="true" outlineLevel="0" collapsed="false">
      <c r="A224" s="46"/>
      <c r="B224" s="46"/>
      <c r="C224" s="46" t="s">
        <v>220</v>
      </c>
      <c r="D224" s="118" t="n">
        <v>0</v>
      </c>
      <c r="E224" s="118" t="n">
        <v>0</v>
      </c>
      <c r="F224" s="118" t="n">
        <v>0</v>
      </c>
      <c r="G224" s="118" t="n">
        <v>5000</v>
      </c>
      <c r="H224" s="118" t="n">
        <v>10000</v>
      </c>
      <c r="I224" s="118" t="n">
        <v>10000</v>
      </c>
      <c r="J224" s="118" t="n">
        <v>10000</v>
      </c>
      <c r="K224" s="118" t="n">
        <v>10000</v>
      </c>
      <c r="L224" s="118" t="n">
        <v>10000</v>
      </c>
      <c r="M224" s="118" t="n">
        <v>10000</v>
      </c>
      <c r="N224" s="118" t="n">
        <v>10000</v>
      </c>
      <c r="O224" s="118" t="n">
        <v>10000</v>
      </c>
      <c r="P224" s="118" t="n">
        <v>10000</v>
      </c>
      <c r="Q224" s="118" t="n">
        <v>10000</v>
      </c>
      <c r="R224" s="118" t="n">
        <v>10000</v>
      </c>
      <c r="S224" s="118" t="n">
        <v>10000</v>
      </c>
      <c r="T224" s="118" t="n">
        <v>10000</v>
      </c>
      <c r="U224" s="118" t="n">
        <v>10000</v>
      </c>
      <c r="V224" s="118" t="n">
        <v>10000</v>
      </c>
      <c r="W224" s="118" t="n">
        <v>10000</v>
      </c>
      <c r="X224" s="118" t="n">
        <v>10000</v>
      </c>
      <c r="Y224" s="118" t="n">
        <v>10000</v>
      </c>
      <c r="Z224" s="118" t="n">
        <v>10000</v>
      </c>
      <c r="AA224" s="118" t="n">
        <v>10000</v>
      </c>
      <c r="AB224" s="118" t="n">
        <v>10000</v>
      </c>
      <c r="AC224" s="118" t="n">
        <v>10000</v>
      </c>
      <c r="AD224" s="118" t="n">
        <v>10000</v>
      </c>
      <c r="AE224" s="118" t="n">
        <v>10000</v>
      </c>
      <c r="AF224" s="118" t="n">
        <v>10000</v>
      </c>
      <c r="AG224" s="118" t="n">
        <v>10000</v>
      </c>
      <c r="AH224" s="118" t="n">
        <v>10000</v>
      </c>
      <c r="AI224" s="118" t="n">
        <v>10000</v>
      </c>
      <c r="AJ224" s="118" t="n">
        <v>10000</v>
      </c>
      <c r="AK224" s="118" t="n">
        <v>10000</v>
      </c>
      <c r="AL224" s="118" t="n">
        <v>10000</v>
      </c>
      <c r="AM224" s="118" t="n">
        <v>10000</v>
      </c>
    </row>
    <row r="225" customFormat="false" ht="21" hidden="false" customHeight="true" outlineLevel="0" collapsed="false">
      <c r="A225" s="46"/>
      <c r="B225" s="46"/>
      <c r="C225" s="46" t="s">
        <v>221</v>
      </c>
      <c r="D225" s="118" t="n">
        <v>0</v>
      </c>
      <c r="E225" s="118" t="n">
        <v>0</v>
      </c>
      <c r="F225" s="118" t="n">
        <v>0</v>
      </c>
      <c r="G225" s="118" t="n">
        <v>5000</v>
      </c>
      <c r="H225" s="118" t="n">
        <v>10000</v>
      </c>
      <c r="I225" s="118" t="n">
        <v>10000</v>
      </c>
      <c r="J225" s="118" t="n">
        <v>10000</v>
      </c>
      <c r="K225" s="118" t="n">
        <v>10000</v>
      </c>
      <c r="L225" s="118" t="n">
        <v>10000</v>
      </c>
      <c r="M225" s="118" t="n">
        <v>10000</v>
      </c>
      <c r="N225" s="118" t="n">
        <v>10000</v>
      </c>
      <c r="O225" s="118" t="n">
        <v>10000</v>
      </c>
      <c r="P225" s="118" t="n">
        <v>10000</v>
      </c>
      <c r="Q225" s="118" t="n">
        <v>10000</v>
      </c>
      <c r="R225" s="118" t="n">
        <v>10000</v>
      </c>
      <c r="S225" s="118" t="n">
        <v>10000</v>
      </c>
      <c r="T225" s="118" t="n">
        <v>10000</v>
      </c>
      <c r="U225" s="118" t="n">
        <v>10000</v>
      </c>
      <c r="V225" s="118" t="n">
        <v>10000</v>
      </c>
      <c r="W225" s="118" t="n">
        <v>10000</v>
      </c>
      <c r="X225" s="118" t="n">
        <v>10000</v>
      </c>
      <c r="Y225" s="118" t="n">
        <v>10000</v>
      </c>
      <c r="Z225" s="118" t="n">
        <v>10000</v>
      </c>
      <c r="AA225" s="118" t="n">
        <v>10000</v>
      </c>
      <c r="AB225" s="118" t="n">
        <v>10000</v>
      </c>
      <c r="AC225" s="118" t="n">
        <v>10000</v>
      </c>
      <c r="AD225" s="118" t="n">
        <v>10000</v>
      </c>
      <c r="AE225" s="118" t="n">
        <v>10000</v>
      </c>
      <c r="AF225" s="118" t="n">
        <v>10000</v>
      </c>
      <c r="AG225" s="118" t="n">
        <v>10000</v>
      </c>
      <c r="AH225" s="118" t="n">
        <v>10000</v>
      </c>
      <c r="AI225" s="118" t="n">
        <v>10000</v>
      </c>
      <c r="AJ225" s="118" t="n">
        <v>10000</v>
      </c>
      <c r="AK225" s="118" t="n">
        <v>10000</v>
      </c>
      <c r="AL225" s="118" t="n">
        <v>10000</v>
      </c>
      <c r="AM225" s="118" t="n">
        <v>10000</v>
      </c>
    </row>
    <row r="226" customFormat="false" ht="21" hidden="false" customHeight="true" outlineLevel="0" collapsed="false">
      <c r="A226" s="46"/>
      <c r="B226" s="46"/>
      <c r="C226" s="46" t="s">
        <v>222</v>
      </c>
      <c r="D226" s="118" t="n">
        <v>0</v>
      </c>
      <c r="E226" s="118" t="n">
        <v>0</v>
      </c>
      <c r="F226" s="118" t="n">
        <v>0</v>
      </c>
      <c r="G226" s="118" t="n">
        <v>0</v>
      </c>
      <c r="H226" s="118" t="n">
        <v>0</v>
      </c>
      <c r="I226" s="118" t="n">
        <v>0</v>
      </c>
      <c r="J226" s="118" t="n">
        <v>0</v>
      </c>
      <c r="K226" s="118" t="n">
        <v>0</v>
      </c>
      <c r="L226" s="118" t="n">
        <v>0</v>
      </c>
      <c r="M226" s="118" t="n">
        <v>0</v>
      </c>
      <c r="N226" s="118" t="n">
        <v>0</v>
      </c>
      <c r="O226" s="118" t="n">
        <v>0</v>
      </c>
      <c r="P226" s="118" t="n">
        <v>0</v>
      </c>
      <c r="Q226" s="118" t="n">
        <v>0</v>
      </c>
      <c r="R226" s="118" t="n">
        <v>0</v>
      </c>
      <c r="S226" s="118" t="n">
        <v>0</v>
      </c>
      <c r="T226" s="118" t="n">
        <v>0</v>
      </c>
      <c r="U226" s="118" t="n">
        <v>0</v>
      </c>
      <c r="V226" s="118" t="n">
        <v>0</v>
      </c>
      <c r="W226" s="118" t="n">
        <v>0</v>
      </c>
      <c r="X226" s="118" t="n">
        <v>0</v>
      </c>
      <c r="Y226" s="118" t="n">
        <v>0</v>
      </c>
      <c r="Z226" s="118" t="n">
        <v>0</v>
      </c>
      <c r="AA226" s="118" t="n">
        <v>0</v>
      </c>
      <c r="AB226" s="118" t="n">
        <v>0</v>
      </c>
      <c r="AC226" s="118" t="n">
        <v>0</v>
      </c>
      <c r="AD226" s="118" t="n">
        <v>0</v>
      </c>
      <c r="AE226" s="118" t="n">
        <v>0</v>
      </c>
      <c r="AF226" s="118" t="n">
        <v>0</v>
      </c>
      <c r="AG226" s="118" t="n">
        <v>0</v>
      </c>
      <c r="AH226" s="118" t="n">
        <v>0</v>
      </c>
      <c r="AI226" s="118" t="n">
        <v>0</v>
      </c>
      <c r="AJ226" s="118" t="n">
        <v>0</v>
      </c>
      <c r="AK226" s="118" t="n">
        <v>0</v>
      </c>
      <c r="AL226" s="118" t="n">
        <v>0</v>
      </c>
      <c r="AM226" s="118" t="n">
        <v>0</v>
      </c>
    </row>
    <row r="227" customFormat="false" ht="21" hidden="false" customHeight="true" outlineLevel="0" collapsed="false">
      <c r="A227" s="46"/>
      <c r="B227" s="46"/>
      <c r="C227" s="46" t="s">
        <v>223</v>
      </c>
      <c r="D227" s="118" t="n">
        <v>0</v>
      </c>
      <c r="E227" s="118" t="n">
        <v>0</v>
      </c>
      <c r="F227" s="118" t="n">
        <v>0</v>
      </c>
      <c r="G227" s="118" t="n">
        <v>0</v>
      </c>
      <c r="H227" s="118" t="n">
        <v>0</v>
      </c>
      <c r="I227" s="118" t="n">
        <v>0</v>
      </c>
      <c r="J227" s="118" t="n">
        <v>0</v>
      </c>
      <c r="K227" s="118" t="n">
        <v>0</v>
      </c>
      <c r="L227" s="118" t="n">
        <v>0</v>
      </c>
      <c r="M227" s="118" t="n">
        <v>0</v>
      </c>
      <c r="N227" s="118" t="n">
        <v>0</v>
      </c>
      <c r="O227" s="118" t="n">
        <v>0</v>
      </c>
      <c r="P227" s="118" t="n">
        <v>0</v>
      </c>
      <c r="Q227" s="118" t="n">
        <v>0</v>
      </c>
      <c r="R227" s="118" t="n">
        <v>0</v>
      </c>
      <c r="S227" s="118" t="n">
        <v>0</v>
      </c>
      <c r="T227" s="118" t="n">
        <v>0</v>
      </c>
      <c r="U227" s="118" t="n">
        <v>0</v>
      </c>
      <c r="V227" s="118" t="n">
        <v>0</v>
      </c>
      <c r="W227" s="118" t="n">
        <v>0</v>
      </c>
      <c r="X227" s="118" t="n">
        <v>0</v>
      </c>
      <c r="Y227" s="118" t="n">
        <v>0</v>
      </c>
      <c r="Z227" s="118" t="n">
        <v>0</v>
      </c>
      <c r="AA227" s="118" t="n">
        <v>0</v>
      </c>
      <c r="AB227" s="118" t="n">
        <v>0</v>
      </c>
      <c r="AC227" s="118" t="n">
        <v>0</v>
      </c>
      <c r="AD227" s="118" t="n">
        <v>0</v>
      </c>
      <c r="AE227" s="118" t="n">
        <v>0</v>
      </c>
      <c r="AF227" s="118" t="n">
        <v>0</v>
      </c>
      <c r="AG227" s="118" t="n">
        <v>0</v>
      </c>
      <c r="AH227" s="118" t="n">
        <v>0</v>
      </c>
      <c r="AI227" s="118" t="n">
        <v>0</v>
      </c>
      <c r="AJ227" s="118" t="n">
        <v>0</v>
      </c>
      <c r="AK227" s="118" t="n">
        <v>0</v>
      </c>
      <c r="AL227" s="118" t="n">
        <v>0</v>
      </c>
      <c r="AM227" s="118" t="n">
        <v>0</v>
      </c>
    </row>
    <row r="228" customFormat="false" ht="21" hidden="false" customHeight="true" outlineLevel="0" collapsed="false">
      <c r="A228" s="46"/>
      <c r="B228" s="46"/>
      <c r="C228" s="46"/>
      <c r="D228" s="112"/>
      <c r="E228" s="112"/>
      <c r="F228" s="112"/>
      <c r="G228" s="112"/>
      <c r="H228" s="112"/>
      <c r="I228" s="112"/>
      <c r="J228" s="112"/>
      <c r="K228" s="112"/>
      <c r="L228" s="112"/>
      <c r="M228" s="112"/>
      <c r="N228" s="112"/>
      <c r="O228" s="112"/>
      <c r="P228" s="112"/>
      <c r="Q228" s="112"/>
      <c r="R228" s="112"/>
      <c r="S228" s="112"/>
      <c r="T228" s="112"/>
      <c r="U228" s="112"/>
      <c r="V228" s="112"/>
      <c r="W228" s="112"/>
      <c r="X228" s="112"/>
      <c r="Y228" s="112"/>
      <c r="Z228" s="112"/>
      <c r="AA228" s="112"/>
      <c r="AB228" s="112"/>
      <c r="AC228" s="112"/>
      <c r="AD228" s="112"/>
      <c r="AE228" s="112"/>
      <c r="AF228" s="112"/>
      <c r="AG228" s="112"/>
      <c r="AH228" s="112"/>
      <c r="AI228" s="112"/>
      <c r="AJ228" s="112"/>
      <c r="AK228" s="112"/>
      <c r="AL228" s="112"/>
      <c r="AM228" s="112"/>
    </row>
    <row r="229" customFormat="false" ht="21" hidden="false" customHeight="true" outlineLevel="0" collapsed="false">
      <c r="A229" s="46"/>
      <c r="B229" s="46"/>
      <c r="C229" s="89" t="s">
        <v>350</v>
      </c>
      <c r="D229" s="117" t="n">
        <f aca="false">CHOOSE(Settings!$C$5,D230,D231,D232,D233,D234,D235,D236,D237,D238,D239,D240)</f>
        <v>350000</v>
      </c>
      <c r="E229" s="117" t="n">
        <f aca="false">CHOOSE(Settings!$C$5,E230,E231,E232,E233,E234,E235,E236,E237,E238,E239,E240)</f>
        <v>70000</v>
      </c>
      <c r="F229" s="117" t="n">
        <f aca="false">CHOOSE(Settings!$C$5,F230,F231,F232,F233,F234,F235,F236,F237,F238,F239,F240)</f>
        <v>0</v>
      </c>
      <c r="G229" s="117" t="n">
        <f aca="false">CHOOSE(Settings!$C$5,G230,G231,G232,G233,G234,G235,G236,G237,G238,G239,G240)</f>
        <v>35000</v>
      </c>
      <c r="H229" s="117" t="n">
        <f aca="false">CHOOSE(Settings!$C$5,H230,H231,H232,H233,H234,H235,H236,H237,H238,H239,H240)</f>
        <v>0</v>
      </c>
      <c r="I229" s="117" t="n">
        <f aca="false">CHOOSE(Settings!$C$5,I230,I231,I232,I233,I234,I235,I236,I237,I238,I239,I240)</f>
        <v>0</v>
      </c>
      <c r="J229" s="117" t="n">
        <f aca="false">CHOOSE(Settings!$C$5,J230,J231,J232,J233,J234,J235,J236,J237,J238,J239,J240)</f>
        <v>0</v>
      </c>
      <c r="K229" s="117" t="n">
        <f aca="false">CHOOSE(Settings!$C$5,K230,K231,K232,K233,K234,K235,K236,K237,K238,K239,K240)</f>
        <v>0</v>
      </c>
      <c r="L229" s="117" t="n">
        <f aca="false">CHOOSE(Settings!$C$5,L230,L231,L232,L233,L234,L235,L236,L237,L238,L239,L240)</f>
        <v>0</v>
      </c>
      <c r="M229" s="117" t="n">
        <f aca="false">CHOOSE(Settings!$C$5,M230,M231,M232,M233,M234,M235,M236,M237,M238,M239,M240)</f>
        <v>0</v>
      </c>
      <c r="N229" s="117" t="n">
        <f aca="false">CHOOSE(Settings!$C$5,N230,N231,N232,N233,N234,N235,N236,N237,N238,N239,N240)</f>
        <v>0</v>
      </c>
      <c r="O229" s="117" t="n">
        <f aca="false">CHOOSE(Settings!$C$5,O230,O231,O232,O233,O234,O235,O236,O237,O238,O239,O240)</f>
        <v>0</v>
      </c>
      <c r="P229" s="117" t="n">
        <f aca="false">CHOOSE(Settings!$C$5,P230,P231,P232,P233,P234,P235,P236,P237,P238,P239,P240)</f>
        <v>0</v>
      </c>
      <c r="Q229" s="117" t="n">
        <f aca="false">CHOOSE(Settings!$C$5,Q230,Q231,Q232,Q233,Q234,Q235,Q236,Q237,Q238,Q239,Q240)</f>
        <v>0</v>
      </c>
      <c r="R229" s="117" t="n">
        <f aca="false">CHOOSE(Settings!$C$5,R230,R231,R232,R233,R234,R235,R236,R237,R238,R239,R240)</f>
        <v>0</v>
      </c>
      <c r="S229" s="117" t="n">
        <f aca="false">CHOOSE(Settings!$C$5,S230,S231,S232,S233,S234,S235,S236,S237,S238,S239,S240)</f>
        <v>70000</v>
      </c>
      <c r="T229" s="117" t="n">
        <f aca="false">CHOOSE(Settings!$C$5,T230,T231,T232,T233,T234,T235,T236,T237,T238,T239,T240)</f>
        <v>0</v>
      </c>
      <c r="U229" s="117" t="n">
        <f aca="false">CHOOSE(Settings!$C$5,U230,U231,U232,U233,U234,U235,U236,U237,U238,U239,U240)</f>
        <v>0</v>
      </c>
      <c r="V229" s="117" t="n">
        <f aca="false">CHOOSE(Settings!$C$5,V230,V231,V232,V233,V234,V235,V236,V237,V238,V239,V240)</f>
        <v>0</v>
      </c>
      <c r="W229" s="117" t="n">
        <f aca="false">CHOOSE(Settings!$C$5,W230,W231,W232,W233,W234,W235,W236,W237,W238,W239,W240)</f>
        <v>0</v>
      </c>
      <c r="X229" s="117" t="n">
        <f aca="false">CHOOSE(Settings!$C$5,X230,X231,X232,X233,X234,X235,X236,X237,X238,X239,X240)</f>
        <v>0</v>
      </c>
      <c r="Y229" s="117" t="n">
        <f aca="false">CHOOSE(Settings!$C$5,Y230,Y231,Y232,Y233,Y234,Y235,Y236,Y237,Y238,Y239,Y240)</f>
        <v>70000</v>
      </c>
      <c r="Z229" s="117" t="n">
        <f aca="false">CHOOSE(Settings!$C$5,Z230,Z231,Z232,Z233,Z234,Z235,Z236,Z237,Z238,Z239,Z240)</f>
        <v>0</v>
      </c>
      <c r="AA229" s="117" t="n">
        <f aca="false">CHOOSE(Settings!$C$5,AA230,AA231,AA232,AA233,AA234,AA235,AA236,AA237,AA238,AA239,AA240)</f>
        <v>0</v>
      </c>
      <c r="AB229" s="117" t="n">
        <f aca="false">CHOOSE(Settings!$C$5,AB230,AB231,AB232,AB233,AB234,AB235,AB236,AB237,AB238,AB239,AB240)</f>
        <v>0</v>
      </c>
      <c r="AC229" s="117" t="n">
        <f aca="false">CHOOSE(Settings!$C$5,AC230,AC231,AC232,AC233,AC234,AC235,AC236,AC237,AC238,AC239,AC240)</f>
        <v>0</v>
      </c>
      <c r="AD229" s="117" t="n">
        <f aca="false">CHOOSE(Settings!$C$5,AD230,AD231,AD232,AD233,AD234,AD235,AD236,AD237,AD238,AD239,AD240)</f>
        <v>70000</v>
      </c>
      <c r="AE229" s="117" t="n">
        <f aca="false">CHOOSE(Settings!$C$5,AE230,AE231,AE232,AE233,AE234,AE235,AE236,AE237,AE238,AE239,AE240)</f>
        <v>35000</v>
      </c>
      <c r="AF229" s="117" t="n">
        <f aca="false">CHOOSE(Settings!$C$5,AF230,AF231,AF232,AF233,AF234,AF235,AF236,AF237,AF238,AF239,AF240)</f>
        <v>0</v>
      </c>
      <c r="AG229" s="117" t="n">
        <f aca="false">CHOOSE(Settings!$C$5,AG230,AG231,AG232,AG233,AG234,AG235,AG236,AG237,AG238,AG239,AG240)</f>
        <v>0</v>
      </c>
      <c r="AH229" s="117" t="n">
        <f aca="false">CHOOSE(Settings!$C$5,AH230,AH231,AH232,AH233,AH234,AH235,AH236,AH237,AH238,AH239,AH240)</f>
        <v>0</v>
      </c>
      <c r="AI229" s="117" t="n">
        <f aca="false">CHOOSE(Settings!$C$5,AI230,AI231,AI232,AI233,AI234,AI235,AI236,AI237,AI238,AI239,AI240)</f>
        <v>0</v>
      </c>
      <c r="AJ229" s="117" t="n">
        <f aca="false">CHOOSE(Settings!$C$5,AJ230,AJ231,AJ232,AJ233,AJ234,AJ235,AJ236,AJ237,AJ238,AJ239,AJ240)</f>
        <v>0</v>
      </c>
      <c r="AK229" s="117" t="n">
        <f aca="false">CHOOSE(Settings!$C$5,AK230,AK231,AK232,AK233,AK234,AK235,AK236,AK237,AK238,AK239,AK240)</f>
        <v>0</v>
      </c>
      <c r="AL229" s="117" t="n">
        <f aca="false">CHOOSE(Settings!$C$5,AL230,AL231,AL232,AL233,AL234,AL235,AL236,AL237,AL238,AL239,AL240)</f>
        <v>0</v>
      </c>
      <c r="AM229" s="117" t="n">
        <f aca="false">CHOOSE(Settings!$C$5,AM230,AM231,AM232,AM233,AM234,AM235,AM236,AM237,AM238,AM239,AM240)</f>
        <v>70000</v>
      </c>
    </row>
    <row r="230" customFormat="false" ht="21" hidden="false" customHeight="true" outlineLevel="0" collapsed="false">
      <c r="A230" s="46"/>
      <c r="B230" s="46"/>
      <c r="C230" s="46" t="s">
        <v>207</v>
      </c>
      <c r="D230" s="118" t="n">
        <v>385000</v>
      </c>
      <c r="E230" s="118" t="n">
        <v>70000</v>
      </c>
      <c r="F230" s="118" t="n">
        <v>0</v>
      </c>
      <c r="G230" s="118" t="n">
        <v>0</v>
      </c>
      <c r="H230" s="118" t="n">
        <v>0</v>
      </c>
      <c r="I230" s="118" t="n">
        <v>0</v>
      </c>
      <c r="J230" s="118" t="n">
        <v>0</v>
      </c>
      <c r="K230" s="118" t="n">
        <v>0</v>
      </c>
      <c r="L230" s="118" t="n">
        <v>0</v>
      </c>
      <c r="M230" s="118" t="n">
        <v>0</v>
      </c>
      <c r="N230" s="118" t="n">
        <v>0</v>
      </c>
      <c r="O230" s="118" t="n">
        <v>0</v>
      </c>
      <c r="P230" s="118" t="n">
        <v>70000</v>
      </c>
      <c r="Q230" s="118" t="n">
        <v>0</v>
      </c>
      <c r="R230" s="118" t="n">
        <v>0</v>
      </c>
      <c r="S230" s="118" t="n">
        <v>0</v>
      </c>
      <c r="T230" s="118" t="n">
        <v>0</v>
      </c>
      <c r="U230" s="118" t="n">
        <v>70000</v>
      </c>
      <c r="V230" s="118" t="n">
        <v>0</v>
      </c>
      <c r="W230" s="118" t="n">
        <v>0</v>
      </c>
      <c r="X230" s="118" t="n">
        <v>0</v>
      </c>
      <c r="Y230" s="118" t="n">
        <v>70000</v>
      </c>
      <c r="Z230" s="118" t="n">
        <v>0</v>
      </c>
      <c r="AA230" s="118" t="n">
        <v>0</v>
      </c>
      <c r="AB230" s="118" t="n">
        <v>0</v>
      </c>
      <c r="AC230" s="118" t="n">
        <v>0</v>
      </c>
      <c r="AD230" s="118" t="n">
        <v>70000</v>
      </c>
      <c r="AE230" s="118" t="n">
        <v>0</v>
      </c>
      <c r="AF230" s="118" t="n">
        <v>35000</v>
      </c>
      <c r="AG230" s="118" t="n">
        <v>0</v>
      </c>
      <c r="AH230" s="118" t="n">
        <v>0</v>
      </c>
      <c r="AI230" s="118" t="n">
        <v>0</v>
      </c>
      <c r="AJ230" s="118" t="n">
        <v>0</v>
      </c>
      <c r="AK230" s="118" t="n">
        <v>70000</v>
      </c>
      <c r="AL230" s="118" t="n">
        <v>0</v>
      </c>
      <c r="AM230" s="118" t="n">
        <v>0</v>
      </c>
    </row>
    <row r="231" customFormat="false" ht="21" hidden="false" customHeight="true" outlineLevel="0" collapsed="false">
      <c r="A231" s="46"/>
      <c r="B231" s="46"/>
      <c r="C231" s="46" t="s">
        <v>209</v>
      </c>
      <c r="D231" s="118" t="n">
        <v>350000</v>
      </c>
      <c r="E231" s="118" t="n">
        <v>70000</v>
      </c>
      <c r="F231" s="118" t="n">
        <v>0</v>
      </c>
      <c r="G231" s="118" t="n">
        <v>35000</v>
      </c>
      <c r="H231" s="118" t="n">
        <v>0</v>
      </c>
      <c r="I231" s="118" t="n">
        <v>0</v>
      </c>
      <c r="J231" s="118" t="n">
        <v>0</v>
      </c>
      <c r="K231" s="118" t="n">
        <v>0</v>
      </c>
      <c r="L231" s="118" t="n">
        <v>0</v>
      </c>
      <c r="M231" s="118" t="n">
        <v>0</v>
      </c>
      <c r="N231" s="118" t="n">
        <v>0</v>
      </c>
      <c r="O231" s="118" t="n">
        <v>0</v>
      </c>
      <c r="P231" s="118" t="n">
        <v>0</v>
      </c>
      <c r="Q231" s="118" t="n">
        <v>0</v>
      </c>
      <c r="R231" s="118" t="n">
        <v>0</v>
      </c>
      <c r="S231" s="118" t="n">
        <v>0</v>
      </c>
      <c r="T231" s="118" t="n">
        <v>0</v>
      </c>
      <c r="U231" s="118" t="n">
        <v>0</v>
      </c>
      <c r="V231" s="118" t="n">
        <v>70000</v>
      </c>
      <c r="W231" s="118" t="n">
        <v>0</v>
      </c>
      <c r="X231" s="118" t="n">
        <v>0</v>
      </c>
      <c r="Y231" s="118" t="n">
        <v>0</v>
      </c>
      <c r="Z231" s="118" t="n">
        <v>0</v>
      </c>
      <c r="AA231" s="118" t="n">
        <v>0</v>
      </c>
      <c r="AB231" s="118" t="n">
        <v>0</v>
      </c>
      <c r="AC231" s="118" t="n">
        <v>0</v>
      </c>
      <c r="AD231" s="118" t="n">
        <v>0</v>
      </c>
      <c r="AE231" s="118" t="n">
        <v>35000</v>
      </c>
      <c r="AF231" s="118" t="n">
        <v>70000</v>
      </c>
      <c r="AG231" s="118" t="n">
        <v>0</v>
      </c>
      <c r="AH231" s="118" t="n">
        <v>0</v>
      </c>
      <c r="AI231" s="118" t="n">
        <v>0</v>
      </c>
      <c r="AJ231" s="118" t="n">
        <v>0</v>
      </c>
      <c r="AK231" s="118" t="n">
        <v>0</v>
      </c>
      <c r="AL231" s="118" t="n">
        <v>0</v>
      </c>
      <c r="AM231" s="118" t="n">
        <v>70000</v>
      </c>
    </row>
    <row r="232" customFormat="false" ht="21" hidden="false" customHeight="true" outlineLevel="0" collapsed="false">
      <c r="A232" s="46"/>
      <c r="B232" s="46"/>
      <c r="C232" s="46" t="s">
        <v>210</v>
      </c>
      <c r="D232" s="118" t="n">
        <v>350000</v>
      </c>
      <c r="E232" s="118" t="n">
        <v>70000</v>
      </c>
      <c r="F232" s="118" t="n">
        <v>0</v>
      </c>
      <c r="G232" s="118" t="n">
        <v>35000</v>
      </c>
      <c r="H232" s="118" t="n">
        <v>0</v>
      </c>
      <c r="I232" s="118" t="n">
        <v>0</v>
      </c>
      <c r="J232" s="118" t="n">
        <v>0</v>
      </c>
      <c r="K232" s="118" t="n">
        <v>0</v>
      </c>
      <c r="L232" s="118" t="n">
        <v>0</v>
      </c>
      <c r="M232" s="118" t="n">
        <v>0</v>
      </c>
      <c r="N232" s="118" t="n">
        <v>0</v>
      </c>
      <c r="O232" s="118" t="n">
        <v>0</v>
      </c>
      <c r="P232" s="118" t="n">
        <v>0</v>
      </c>
      <c r="Q232" s="118" t="n">
        <v>0</v>
      </c>
      <c r="R232" s="118" t="n">
        <v>0</v>
      </c>
      <c r="S232" s="118" t="n">
        <v>70000</v>
      </c>
      <c r="T232" s="118" t="n">
        <v>0</v>
      </c>
      <c r="U232" s="118" t="n">
        <v>0</v>
      </c>
      <c r="V232" s="118" t="n">
        <v>0</v>
      </c>
      <c r="W232" s="118" t="n">
        <v>0</v>
      </c>
      <c r="X232" s="118" t="n">
        <v>0</v>
      </c>
      <c r="Y232" s="118" t="n">
        <v>70000</v>
      </c>
      <c r="Z232" s="118" t="n">
        <v>0</v>
      </c>
      <c r="AA232" s="118" t="n">
        <v>0</v>
      </c>
      <c r="AB232" s="118" t="n">
        <v>0</v>
      </c>
      <c r="AC232" s="118" t="n">
        <v>0</v>
      </c>
      <c r="AD232" s="118" t="n">
        <v>70000</v>
      </c>
      <c r="AE232" s="118" t="n">
        <v>35000</v>
      </c>
      <c r="AF232" s="118" t="n">
        <v>0</v>
      </c>
      <c r="AG232" s="118" t="n">
        <v>0</v>
      </c>
      <c r="AH232" s="118" t="n">
        <v>0</v>
      </c>
      <c r="AI232" s="118" t="n">
        <v>0</v>
      </c>
      <c r="AJ232" s="118" t="n">
        <v>0</v>
      </c>
      <c r="AK232" s="118" t="n">
        <v>0</v>
      </c>
      <c r="AL232" s="118" t="n">
        <v>0</v>
      </c>
      <c r="AM232" s="118" t="n">
        <v>70000</v>
      </c>
    </row>
    <row r="233" customFormat="false" ht="21" hidden="false" customHeight="true" outlineLevel="0" collapsed="false">
      <c r="A233" s="46"/>
      <c r="B233" s="46"/>
      <c r="C233" s="46" t="s">
        <v>212</v>
      </c>
      <c r="D233" s="118" t="n">
        <v>350000</v>
      </c>
      <c r="E233" s="118" t="n">
        <v>70000</v>
      </c>
      <c r="F233" s="118" t="n">
        <v>0</v>
      </c>
      <c r="G233" s="118" t="n">
        <v>35000</v>
      </c>
      <c r="H233" s="118" t="n">
        <v>0</v>
      </c>
      <c r="I233" s="118" t="n">
        <v>0</v>
      </c>
      <c r="J233" s="118" t="n">
        <v>0</v>
      </c>
      <c r="K233" s="118" t="n">
        <v>0</v>
      </c>
      <c r="L233" s="118" t="n">
        <v>0</v>
      </c>
      <c r="M233" s="118" t="n">
        <v>0</v>
      </c>
      <c r="N233" s="118" t="n">
        <v>0</v>
      </c>
      <c r="O233" s="118" t="n">
        <v>0</v>
      </c>
      <c r="P233" s="118" t="n">
        <v>0</v>
      </c>
      <c r="Q233" s="118" t="n">
        <v>0</v>
      </c>
      <c r="R233" s="118" t="n">
        <v>0</v>
      </c>
      <c r="S233" s="118" t="n">
        <v>70000</v>
      </c>
      <c r="T233" s="118" t="n">
        <v>0</v>
      </c>
      <c r="U233" s="118" t="n">
        <v>0</v>
      </c>
      <c r="V233" s="118" t="n">
        <v>0</v>
      </c>
      <c r="W233" s="118" t="n">
        <v>0</v>
      </c>
      <c r="X233" s="118" t="n">
        <v>0</v>
      </c>
      <c r="Y233" s="118" t="n">
        <v>70000</v>
      </c>
      <c r="Z233" s="118" t="n">
        <v>0</v>
      </c>
      <c r="AA233" s="118" t="n">
        <v>0</v>
      </c>
      <c r="AB233" s="118" t="n">
        <v>0</v>
      </c>
      <c r="AC233" s="118" t="n">
        <v>0</v>
      </c>
      <c r="AD233" s="118" t="n">
        <v>70000</v>
      </c>
      <c r="AE233" s="118" t="n">
        <v>35000</v>
      </c>
      <c r="AF233" s="118" t="n">
        <v>0</v>
      </c>
      <c r="AG233" s="118" t="n">
        <v>0</v>
      </c>
      <c r="AH233" s="118" t="n">
        <v>0</v>
      </c>
      <c r="AI233" s="118" t="n">
        <v>0</v>
      </c>
      <c r="AJ233" s="118" t="n">
        <v>0</v>
      </c>
      <c r="AK233" s="118" t="n">
        <v>0</v>
      </c>
      <c r="AL233" s="118" t="n">
        <v>0</v>
      </c>
      <c r="AM233" s="118" t="n">
        <v>70000</v>
      </c>
    </row>
    <row r="234" customFormat="false" ht="21" hidden="false" customHeight="true" outlineLevel="0" collapsed="false">
      <c r="A234" s="46"/>
      <c r="B234" s="46"/>
      <c r="C234" s="46" t="s">
        <v>214</v>
      </c>
      <c r="D234" s="118" t="n">
        <v>350000</v>
      </c>
      <c r="E234" s="118" t="n">
        <v>70000</v>
      </c>
      <c r="F234" s="118" t="n">
        <v>0</v>
      </c>
      <c r="G234" s="118" t="n">
        <v>35000</v>
      </c>
      <c r="H234" s="118" t="n">
        <v>0</v>
      </c>
      <c r="I234" s="118" t="n">
        <v>0</v>
      </c>
      <c r="J234" s="118" t="n">
        <v>0</v>
      </c>
      <c r="K234" s="118" t="n">
        <v>0</v>
      </c>
      <c r="L234" s="118" t="n">
        <v>0</v>
      </c>
      <c r="M234" s="118" t="n">
        <v>0</v>
      </c>
      <c r="N234" s="118" t="n">
        <v>0</v>
      </c>
      <c r="O234" s="118" t="n">
        <v>0</v>
      </c>
      <c r="P234" s="118" t="n">
        <v>0</v>
      </c>
      <c r="Q234" s="118" t="n">
        <v>0</v>
      </c>
      <c r="R234" s="118" t="n">
        <v>0</v>
      </c>
      <c r="S234" s="118" t="n">
        <v>70000</v>
      </c>
      <c r="T234" s="118" t="n">
        <v>0</v>
      </c>
      <c r="U234" s="118" t="n">
        <v>0</v>
      </c>
      <c r="V234" s="118" t="n">
        <v>0</v>
      </c>
      <c r="W234" s="118" t="n">
        <v>0</v>
      </c>
      <c r="X234" s="118" t="n">
        <v>0</v>
      </c>
      <c r="Y234" s="118" t="n">
        <v>70000</v>
      </c>
      <c r="Z234" s="118" t="n">
        <v>0</v>
      </c>
      <c r="AA234" s="118" t="n">
        <v>0</v>
      </c>
      <c r="AB234" s="118" t="n">
        <v>0</v>
      </c>
      <c r="AC234" s="118" t="n">
        <v>0</v>
      </c>
      <c r="AD234" s="118" t="n">
        <v>70000</v>
      </c>
      <c r="AE234" s="118" t="n">
        <v>35000</v>
      </c>
      <c r="AF234" s="118" t="n">
        <v>0</v>
      </c>
      <c r="AG234" s="118" t="n">
        <v>0</v>
      </c>
      <c r="AH234" s="118" t="n">
        <v>0</v>
      </c>
      <c r="AI234" s="118" t="n">
        <v>0</v>
      </c>
      <c r="AJ234" s="118" t="n">
        <v>0</v>
      </c>
      <c r="AK234" s="118" t="n">
        <v>0</v>
      </c>
      <c r="AL234" s="118" t="n">
        <v>0</v>
      </c>
      <c r="AM234" s="118" t="n">
        <v>70000</v>
      </c>
    </row>
    <row r="235" customFormat="false" ht="21" hidden="false" customHeight="true" outlineLevel="0" collapsed="false">
      <c r="A235" s="46"/>
      <c r="B235" s="46"/>
      <c r="C235" s="46" t="s">
        <v>216</v>
      </c>
      <c r="D235" s="118" t="n">
        <v>350000</v>
      </c>
      <c r="E235" s="118" t="n">
        <v>70000</v>
      </c>
      <c r="F235" s="118" t="n">
        <v>0</v>
      </c>
      <c r="G235" s="118" t="n">
        <v>35000</v>
      </c>
      <c r="H235" s="118" t="n">
        <v>0</v>
      </c>
      <c r="I235" s="118" t="n">
        <v>0</v>
      </c>
      <c r="J235" s="118" t="n">
        <v>0</v>
      </c>
      <c r="K235" s="118" t="n">
        <v>0</v>
      </c>
      <c r="L235" s="118" t="n">
        <v>0</v>
      </c>
      <c r="M235" s="118" t="n">
        <v>0</v>
      </c>
      <c r="N235" s="118" t="n">
        <v>0</v>
      </c>
      <c r="O235" s="118" t="n">
        <v>0</v>
      </c>
      <c r="P235" s="118" t="n">
        <v>0</v>
      </c>
      <c r="Q235" s="118" t="n">
        <v>0</v>
      </c>
      <c r="R235" s="118" t="n">
        <v>0</v>
      </c>
      <c r="S235" s="118" t="n">
        <v>0</v>
      </c>
      <c r="T235" s="118" t="n">
        <v>0</v>
      </c>
      <c r="U235" s="118" t="n">
        <v>0</v>
      </c>
      <c r="V235" s="118" t="n">
        <v>70000</v>
      </c>
      <c r="W235" s="118" t="n">
        <v>0</v>
      </c>
      <c r="X235" s="118" t="n">
        <v>0</v>
      </c>
      <c r="Y235" s="118" t="n">
        <v>0</v>
      </c>
      <c r="Z235" s="118" t="n">
        <v>0</v>
      </c>
      <c r="AA235" s="118" t="n">
        <v>0</v>
      </c>
      <c r="AB235" s="118" t="n">
        <v>0</v>
      </c>
      <c r="AC235" s="118" t="n">
        <v>0</v>
      </c>
      <c r="AD235" s="118" t="n">
        <v>0</v>
      </c>
      <c r="AE235" s="118" t="n">
        <v>35000</v>
      </c>
      <c r="AF235" s="118" t="n">
        <v>70000</v>
      </c>
      <c r="AG235" s="118" t="n">
        <v>0</v>
      </c>
      <c r="AH235" s="118" t="n">
        <v>0</v>
      </c>
      <c r="AI235" s="118" t="n">
        <v>0</v>
      </c>
      <c r="AJ235" s="118" t="n">
        <v>0</v>
      </c>
      <c r="AK235" s="118" t="n">
        <v>0</v>
      </c>
      <c r="AL235" s="118" t="n">
        <v>0</v>
      </c>
      <c r="AM235" s="118" t="n">
        <v>70000</v>
      </c>
    </row>
    <row r="236" customFormat="false" ht="21" hidden="false" customHeight="true" outlineLevel="0" collapsed="false">
      <c r="A236" s="46"/>
      <c r="B236" s="46"/>
      <c r="C236" s="46" t="s">
        <v>218</v>
      </c>
      <c r="D236" s="118" t="n">
        <v>350000</v>
      </c>
      <c r="E236" s="118" t="n">
        <v>70000</v>
      </c>
      <c r="F236" s="118" t="n">
        <v>0</v>
      </c>
      <c r="G236" s="118" t="n">
        <v>35000</v>
      </c>
      <c r="H236" s="118" t="n">
        <v>0</v>
      </c>
      <c r="I236" s="118" t="n">
        <v>0</v>
      </c>
      <c r="J236" s="118" t="n">
        <v>0</v>
      </c>
      <c r="K236" s="118" t="n">
        <v>0</v>
      </c>
      <c r="L236" s="118" t="n">
        <v>0</v>
      </c>
      <c r="M236" s="118" t="n">
        <v>0</v>
      </c>
      <c r="N236" s="118" t="n">
        <v>0</v>
      </c>
      <c r="O236" s="118" t="n">
        <v>0</v>
      </c>
      <c r="P236" s="118" t="n">
        <v>0</v>
      </c>
      <c r="Q236" s="118" t="n">
        <v>0</v>
      </c>
      <c r="R236" s="118" t="n">
        <v>0</v>
      </c>
      <c r="S236" s="118" t="n">
        <v>0</v>
      </c>
      <c r="T236" s="118" t="n">
        <v>0</v>
      </c>
      <c r="U236" s="118" t="n">
        <v>0</v>
      </c>
      <c r="V236" s="118" t="n">
        <v>70000</v>
      </c>
      <c r="W236" s="118" t="n">
        <v>0</v>
      </c>
      <c r="X236" s="118" t="n">
        <v>0</v>
      </c>
      <c r="Y236" s="118" t="n">
        <v>0</v>
      </c>
      <c r="Z236" s="118" t="n">
        <v>0</v>
      </c>
      <c r="AA236" s="118" t="n">
        <v>0</v>
      </c>
      <c r="AB236" s="118" t="n">
        <v>0</v>
      </c>
      <c r="AC236" s="118" t="n">
        <v>0</v>
      </c>
      <c r="AD236" s="118" t="n">
        <v>0</v>
      </c>
      <c r="AE236" s="118" t="n">
        <v>35000</v>
      </c>
      <c r="AF236" s="118" t="n">
        <v>70000</v>
      </c>
      <c r="AG236" s="118" t="n">
        <v>0</v>
      </c>
      <c r="AH236" s="118" t="n">
        <v>0</v>
      </c>
      <c r="AI236" s="118" t="n">
        <v>0</v>
      </c>
      <c r="AJ236" s="118" t="n">
        <v>0</v>
      </c>
      <c r="AK236" s="118" t="n">
        <v>0</v>
      </c>
      <c r="AL236" s="118" t="n">
        <v>0</v>
      </c>
      <c r="AM236" s="118" t="n">
        <v>70000</v>
      </c>
    </row>
    <row r="237" customFormat="false" ht="21" hidden="false" customHeight="true" outlineLevel="0" collapsed="false">
      <c r="A237" s="46"/>
      <c r="B237" s="46"/>
      <c r="C237" s="46" t="s">
        <v>220</v>
      </c>
      <c r="D237" s="118" t="n">
        <v>350000</v>
      </c>
      <c r="E237" s="118" t="n">
        <v>70000</v>
      </c>
      <c r="F237" s="118" t="n">
        <v>0</v>
      </c>
      <c r="G237" s="118" t="n">
        <v>35000</v>
      </c>
      <c r="H237" s="118" t="n">
        <v>0</v>
      </c>
      <c r="I237" s="118" t="n">
        <v>0</v>
      </c>
      <c r="J237" s="118" t="n">
        <v>0</v>
      </c>
      <c r="K237" s="118" t="n">
        <v>0</v>
      </c>
      <c r="L237" s="118" t="n">
        <v>0</v>
      </c>
      <c r="M237" s="118" t="n">
        <v>0</v>
      </c>
      <c r="N237" s="118" t="n">
        <v>0</v>
      </c>
      <c r="O237" s="118" t="n">
        <v>0</v>
      </c>
      <c r="P237" s="118" t="n">
        <v>0</v>
      </c>
      <c r="Q237" s="118" t="n">
        <v>0</v>
      </c>
      <c r="R237" s="118" t="n">
        <v>0</v>
      </c>
      <c r="S237" s="118" t="n">
        <v>0</v>
      </c>
      <c r="T237" s="118" t="n">
        <v>0</v>
      </c>
      <c r="U237" s="118" t="n">
        <v>0</v>
      </c>
      <c r="V237" s="118" t="n">
        <v>0</v>
      </c>
      <c r="W237" s="118" t="n">
        <v>0</v>
      </c>
      <c r="X237" s="118" t="n">
        <v>0</v>
      </c>
      <c r="Y237" s="118" t="n">
        <v>0</v>
      </c>
      <c r="Z237" s="118" t="n">
        <v>0</v>
      </c>
      <c r="AA237" s="118" t="n">
        <v>0</v>
      </c>
      <c r="AB237" s="118" t="n">
        <v>0</v>
      </c>
      <c r="AC237" s="118" t="n">
        <v>0</v>
      </c>
      <c r="AD237" s="118" t="n">
        <v>0</v>
      </c>
      <c r="AE237" s="118" t="n">
        <v>0</v>
      </c>
      <c r="AF237" s="118" t="n">
        <v>0</v>
      </c>
      <c r="AG237" s="118" t="n">
        <v>0</v>
      </c>
      <c r="AH237" s="118" t="n">
        <v>0</v>
      </c>
      <c r="AI237" s="118" t="n">
        <v>0</v>
      </c>
      <c r="AJ237" s="118" t="n">
        <v>0</v>
      </c>
      <c r="AK237" s="118" t="n">
        <v>0</v>
      </c>
      <c r="AL237" s="118" t="n">
        <v>0</v>
      </c>
      <c r="AM237" s="118" t="n">
        <v>70000</v>
      </c>
    </row>
    <row r="238" customFormat="false" ht="21" hidden="false" customHeight="true" outlineLevel="0" collapsed="false">
      <c r="A238" s="46"/>
      <c r="B238" s="46"/>
      <c r="C238" s="46" t="s">
        <v>221</v>
      </c>
      <c r="D238" s="118" t="n">
        <v>350000</v>
      </c>
      <c r="E238" s="118" t="n">
        <v>70000</v>
      </c>
      <c r="F238" s="118" t="n">
        <v>0</v>
      </c>
      <c r="G238" s="118" t="n">
        <v>35000</v>
      </c>
      <c r="H238" s="118" t="n">
        <v>0</v>
      </c>
      <c r="I238" s="118" t="n">
        <v>0</v>
      </c>
      <c r="J238" s="118" t="n">
        <v>0</v>
      </c>
      <c r="K238" s="118" t="n">
        <v>0</v>
      </c>
      <c r="L238" s="118" t="n">
        <v>0</v>
      </c>
      <c r="M238" s="118" t="n">
        <v>0</v>
      </c>
      <c r="N238" s="118" t="n">
        <v>0</v>
      </c>
      <c r="O238" s="118" t="n">
        <v>0</v>
      </c>
      <c r="P238" s="118" t="n">
        <v>0</v>
      </c>
      <c r="Q238" s="118" t="n">
        <v>0</v>
      </c>
      <c r="R238" s="118" t="n">
        <v>0</v>
      </c>
      <c r="S238" s="118" t="n">
        <v>0</v>
      </c>
      <c r="T238" s="118" t="n">
        <v>0</v>
      </c>
      <c r="U238" s="118" t="n">
        <v>0</v>
      </c>
      <c r="V238" s="118" t="n">
        <v>0</v>
      </c>
      <c r="W238" s="118" t="n">
        <v>0</v>
      </c>
      <c r="X238" s="118" t="n">
        <v>0</v>
      </c>
      <c r="Y238" s="118" t="n">
        <v>0</v>
      </c>
      <c r="Z238" s="118" t="n">
        <v>0</v>
      </c>
      <c r="AA238" s="118" t="n">
        <v>0</v>
      </c>
      <c r="AB238" s="118" t="n">
        <v>0</v>
      </c>
      <c r="AC238" s="118" t="n">
        <v>0</v>
      </c>
      <c r="AD238" s="118" t="n">
        <v>0</v>
      </c>
      <c r="AE238" s="118" t="n">
        <v>35000</v>
      </c>
      <c r="AF238" s="118" t="n">
        <v>0</v>
      </c>
      <c r="AG238" s="118" t="n">
        <v>0</v>
      </c>
      <c r="AH238" s="118" t="n">
        <v>0</v>
      </c>
      <c r="AI238" s="118" t="n">
        <v>0</v>
      </c>
      <c r="AJ238" s="118" t="n">
        <v>0</v>
      </c>
      <c r="AK238" s="118" t="n">
        <v>0</v>
      </c>
      <c r="AL238" s="118" t="n">
        <v>0</v>
      </c>
      <c r="AM238" s="118" t="n">
        <v>0</v>
      </c>
    </row>
    <row r="239" customFormat="false" ht="21" hidden="false" customHeight="true" outlineLevel="0" collapsed="false">
      <c r="A239" s="46"/>
      <c r="B239" s="46"/>
      <c r="C239" s="46" t="s">
        <v>222</v>
      </c>
      <c r="D239" s="118" t="n">
        <v>385000</v>
      </c>
      <c r="E239" s="118" t="n">
        <v>70000</v>
      </c>
      <c r="F239" s="118" t="n">
        <v>0</v>
      </c>
      <c r="G239" s="118" t="n">
        <v>0</v>
      </c>
      <c r="H239" s="118" t="n">
        <v>0</v>
      </c>
      <c r="I239" s="118" t="n">
        <v>0</v>
      </c>
      <c r="J239" s="118" t="n">
        <v>0</v>
      </c>
      <c r="K239" s="118" t="n">
        <v>0</v>
      </c>
      <c r="L239" s="118" t="n">
        <v>0</v>
      </c>
      <c r="M239" s="118" t="n">
        <v>0</v>
      </c>
      <c r="N239" s="118" t="n">
        <v>0</v>
      </c>
      <c r="O239" s="118" t="n">
        <v>0</v>
      </c>
      <c r="P239" s="118" t="n">
        <v>0</v>
      </c>
      <c r="Q239" s="118" t="n">
        <v>0</v>
      </c>
      <c r="R239" s="118" t="n">
        <v>0</v>
      </c>
      <c r="S239" s="118" t="n">
        <v>0</v>
      </c>
      <c r="T239" s="118" t="n">
        <v>0</v>
      </c>
      <c r="U239" s="118" t="n">
        <v>0</v>
      </c>
      <c r="V239" s="118" t="n">
        <v>0</v>
      </c>
      <c r="W239" s="118" t="n">
        <v>0</v>
      </c>
      <c r="X239" s="118" t="n">
        <v>0</v>
      </c>
      <c r="Y239" s="118" t="n">
        <v>0</v>
      </c>
      <c r="Z239" s="118" t="n">
        <v>0</v>
      </c>
      <c r="AA239" s="118" t="n">
        <v>70000</v>
      </c>
      <c r="AB239" s="118" t="n">
        <v>0</v>
      </c>
      <c r="AC239" s="118" t="n">
        <v>0</v>
      </c>
      <c r="AD239" s="118" t="n">
        <v>0</v>
      </c>
      <c r="AE239" s="118" t="n">
        <v>0</v>
      </c>
      <c r="AF239" s="118" t="n">
        <v>0</v>
      </c>
      <c r="AG239" s="118" t="n">
        <v>0</v>
      </c>
      <c r="AH239" s="118" t="n">
        <v>0</v>
      </c>
      <c r="AI239" s="118" t="n">
        <v>0</v>
      </c>
      <c r="AJ239" s="118" t="n">
        <v>0</v>
      </c>
      <c r="AK239" s="118" t="n">
        <v>0</v>
      </c>
      <c r="AL239" s="118" t="n">
        <v>0</v>
      </c>
      <c r="AM239" s="118" t="n">
        <v>0</v>
      </c>
    </row>
    <row r="240" customFormat="false" ht="21" hidden="false" customHeight="true" outlineLevel="0" collapsed="false">
      <c r="A240" s="46"/>
      <c r="B240" s="46"/>
      <c r="C240" s="46" t="s">
        <v>223</v>
      </c>
      <c r="D240" s="118" t="n">
        <v>385000</v>
      </c>
      <c r="E240" s="118" t="n">
        <v>70000</v>
      </c>
      <c r="F240" s="118" t="n">
        <v>0</v>
      </c>
      <c r="G240" s="118" t="n">
        <v>0</v>
      </c>
      <c r="H240" s="118" t="n">
        <v>0</v>
      </c>
      <c r="I240" s="118" t="n">
        <v>0</v>
      </c>
      <c r="J240" s="118" t="n">
        <v>0</v>
      </c>
      <c r="K240" s="118" t="n">
        <v>0</v>
      </c>
      <c r="L240" s="118" t="n">
        <v>0</v>
      </c>
      <c r="M240" s="118" t="n">
        <v>0</v>
      </c>
      <c r="N240" s="118" t="n">
        <v>0</v>
      </c>
      <c r="O240" s="118" t="n">
        <v>0</v>
      </c>
      <c r="P240" s="118" t="n">
        <v>0</v>
      </c>
      <c r="Q240" s="118" t="n">
        <v>0</v>
      </c>
      <c r="R240" s="118" t="n">
        <v>0</v>
      </c>
      <c r="S240" s="118" t="n">
        <v>0</v>
      </c>
      <c r="T240" s="118" t="n">
        <v>0</v>
      </c>
      <c r="U240" s="118" t="n">
        <v>0</v>
      </c>
      <c r="V240" s="118" t="n">
        <v>0</v>
      </c>
      <c r="W240" s="118" t="n">
        <v>0</v>
      </c>
      <c r="X240" s="118" t="n">
        <v>0</v>
      </c>
      <c r="Y240" s="118" t="n">
        <v>0</v>
      </c>
      <c r="Z240" s="118" t="n">
        <v>0</v>
      </c>
      <c r="AA240" s="118" t="n">
        <v>0</v>
      </c>
      <c r="AB240" s="118" t="n">
        <v>0</v>
      </c>
      <c r="AC240" s="118" t="n">
        <v>0</v>
      </c>
      <c r="AD240" s="118" t="n">
        <v>0</v>
      </c>
      <c r="AE240" s="118" t="n">
        <v>0</v>
      </c>
      <c r="AF240" s="118" t="n">
        <v>35000</v>
      </c>
      <c r="AG240" s="118" t="n">
        <v>0</v>
      </c>
      <c r="AH240" s="118" t="n">
        <v>0</v>
      </c>
      <c r="AI240" s="118" t="n">
        <v>0</v>
      </c>
      <c r="AJ240" s="118" t="n">
        <v>0</v>
      </c>
      <c r="AK240" s="118" t="n">
        <v>0</v>
      </c>
      <c r="AL240" s="118" t="n">
        <v>0</v>
      </c>
      <c r="AM240" s="118" t="n">
        <v>0</v>
      </c>
    </row>
    <row r="241" customFormat="false" ht="21" hidden="false" customHeight="true" outlineLevel="0" collapsed="false">
      <c r="A241" s="46"/>
      <c r="B241" s="46"/>
      <c r="C241" s="46"/>
      <c r="D241" s="112"/>
      <c r="E241" s="112"/>
      <c r="F241" s="112"/>
      <c r="G241" s="112"/>
      <c r="H241" s="112"/>
      <c r="I241" s="112"/>
      <c r="J241" s="112"/>
      <c r="K241" s="112"/>
      <c r="L241" s="112"/>
      <c r="M241" s="112"/>
      <c r="N241" s="112"/>
      <c r="O241" s="112"/>
      <c r="P241" s="112"/>
      <c r="Q241" s="112"/>
      <c r="R241" s="112"/>
      <c r="S241" s="112"/>
      <c r="T241" s="112"/>
      <c r="U241" s="112"/>
      <c r="V241" s="112"/>
      <c r="W241" s="112"/>
      <c r="X241" s="112"/>
      <c r="Y241" s="112"/>
      <c r="Z241" s="112"/>
      <c r="AA241" s="112"/>
      <c r="AB241" s="112"/>
      <c r="AC241" s="112"/>
      <c r="AD241" s="112"/>
      <c r="AE241" s="112"/>
      <c r="AF241" s="112"/>
      <c r="AG241" s="112"/>
      <c r="AH241" s="112"/>
      <c r="AI241" s="112"/>
      <c r="AJ241" s="112"/>
      <c r="AK241" s="112"/>
      <c r="AL241" s="112"/>
      <c r="AM241" s="112"/>
    </row>
    <row r="242" customFormat="false" ht="21" hidden="false" customHeight="true" outlineLevel="0" collapsed="false">
      <c r="A242" s="46"/>
      <c r="B242" s="46"/>
      <c r="C242" s="89" t="s">
        <v>351</v>
      </c>
      <c r="D242" s="117" t="n">
        <f aca="false">CHOOSE(Settings!$C$5,D243,D244,D245,D246,D247,D248,D249,D250,D251,D252,D253)</f>
        <v>3750000</v>
      </c>
      <c r="E242" s="117" t="n">
        <f aca="false">CHOOSE(Settings!$C$5,E243,E244,E245,E246,E247,E248,E249,E250,E251,E252,E253)</f>
        <v>0</v>
      </c>
      <c r="F242" s="117" t="n">
        <f aca="false">CHOOSE(Settings!$C$5,F243,F244,F245,F246,F247,F248,F249,F250,F251,F252,F253)</f>
        <v>2250000</v>
      </c>
      <c r="G242" s="117" t="n">
        <f aca="false">CHOOSE(Settings!$C$5,G243,G244,G245,G246,G247,G248,G249,G250,G251,G252,G253)</f>
        <v>0</v>
      </c>
      <c r="H242" s="117" t="n">
        <f aca="false">CHOOSE(Settings!$C$5,H243,H244,H245,H246,H247,H248,H249,H250,H251,H252,H253)</f>
        <v>1500000</v>
      </c>
      <c r="I242" s="117" t="n">
        <f aca="false">CHOOSE(Settings!$C$5,I243,I244,I245,I246,I247,I248,I249,I250,I251,I252,I253)</f>
        <v>0</v>
      </c>
      <c r="J242" s="117" t="n">
        <f aca="false">CHOOSE(Settings!$C$5,J243,J244,J245,J246,J247,J248,J249,J250,J251,J252,J253)</f>
        <v>0</v>
      </c>
      <c r="K242" s="117" t="n">
        <f aca="false">CHOOSE(Settings!$C$5,K243,K244,K245,K246,K247,K248,K249,K250,K251,K252,K253)</f>
        <v>0</v>
      </c>
      <c r="L242" s="117" t="n">
        <f aca="false">CHOOSE(Settings!$C$5,L243,L244,L245,L246,L247,L248,L249,L250,L251,L252,L253)</f>
        <v>0</v>
      </c>
      <c r="M242" s="117" t="n">
        <f aca="false">CHOOSE(Settings!$C$5,M243,M244,M245,M246,M247,M248,M249,M250,M251,M252,M253)</f>
        <v>0</v>
      </c>
      <c r="N242" s="117" t="n">
        <f aca="false">CHOOSE(Settings!$C$5,N243,N244,N245,N246,N247,N248,N249,N250,N251,N252,N253)</f>
        <v>0</v>
      </c>
      <c r="O242" s="117" t="n">
        <f aca="false">CHOOSE(Settings!$C$5,O243,O244,O245,O246,O247,O248,O249,O250,O251,O252,O253)</f>
        <v>0</v>
      </c>
      <c r="P242" s="117" t="n">
        <f aca="false">CHOOSE(Settings!$C$5,P243,P244,P245,P246,P247,P248,P249,P250,P251,P252,P253)</f>
        <v>0</v>
      </c>
      <c r="Q242" s="117" t="n">
        <f aca="false">CHOOSE(Settings!$C$5,Q243,Q244,Q245,Q246,Q247,Q248,Q249,Q250,Q251,Q252,Q253)</f>
        <v>0</v>
      </c>
      <c r="R242" s="117" t="n">
        <f aca="false">CHOOSE(Settings!$C$5,R243,R244,R245,R246,R247,R248,R249,R250,R251,R252,R253)</f>
        <v>0</v>
      </c>
      <c r="S242" s="117" t="n">
        <f aca="false">CHOOSE(Settings!$C$5,S243,S244,S245,S246,S247,S248,S249,S250,S251,S252,S253)</f>
        <v>0</v>
      </c>
      <c r="T242" s="117" t="n">
        <f aca="false">CHOOSE(Settings!$C$5,T243,T244,T245,T246,T247,T248,T249,T250,T251,T252,T253)</f>
        <v>0</v>
      </c>
      <c r="U242" s="117" t="n">
        <f aca="false">CHOOSE(Settings!$C$5,U243,U244,U245,U246,U247,U248,U249,U250,U251,U252,U253)</f>
        <v>0</v>
      </c>
      <c r="V242" s="117" t="n">
        <f aca="false">CHOOSE(Settings!$C$5,V243,V244,V245,V246,V247,V248,V249,V250,V251,V252,V253)</f>
        <v>0</v>
      </c>
      <c r="W242" s="117" t="n">
        <f aca="false">CHOOSE(Settings!$C$5,W243,W244,W245,W246,W247,W248,W249,W250,W251,W252,W253)</f>
        <v>0</v>
      </c>
      <c r="X242" s="117" t="n">
        <f aca="false">CHOOSE(Settings!$C$5,X243,X244,X245,X246,X247,X248,X249,X250,X251,X252,X253)</f>
        <v>0</v>
      </c>
      <c r="Y242" s="117" t="n">
        <f aca="false">CHOOSE(Settings!$C$5,Y243,Y244,Y245,Y246,Y247,Y248,Y249,Y250,Y251,Y252,Y253)</f>
        <v>0</v>
      </c>
      <c r="Z242" s="117" t="n">
        <f aca="false">CHOOSE(Settings!$C$5,Z243,Z244,Z245,Z246,Z247,Z248,Z249,Z250,Z251,Z252,Z253)</f>
        <v>0</v>
      </c>
      <c r="AA242" s="117" t="n">
        <f aca="false">CHOOSE(Settings!$C$5,AA243,AA244,AA245,AA246,AA247,AA248,AA249,AA250,AA251,AA252,AA253)</f>
        <v>0</v>
      </c>
      <c r="AB242" s="117" t="n">
        <f aca="false">CHOOSE(Settings!$C$5,AB243,AB244,AB245,AB246,AB247,AB248,AB249,AB250,AB251,AB252,AB253)</f>
        <v>0</v>
      </c>
      <c r="AC242" s="117" t="n">
        <f aca="false">CHOOSE(Settings!$C$5,AC243,AC244,AC245,AC246,AC247,AC248,AC249,AC250,AC251,AC252,AC253)</f>
        <v>0</v>
      </c>
      <c r="AD242" s="117" t="n">
        <f aca="false">CHOOSE(Settings!$C$5,AD243,AD244,AD245,AD246,AD247,AD248,AD249,AD250,AD251,AD252,AD253)</f>
        <v>0</v>
      </c>
      <c r="AE242" s="117" t="n">
        <f aca="false">CHOOSE(Settings!$C$5,AE243,AE244,AE245,AE246,AE247,AE248,AE249,AE250,AE251,AE252,AE253)</f>
        <v>0</v>
      </c>
      <c r="AF242" s="117" t="n">
        <f aca="false">CHOOSE(Settings!$C$5,AF243,AF244,AF245,AF246,AF247,AF248,AF249,AF250,AF251,AF252,AF253)</f>
        <v>0</v>
      </c>
      <c r="AG242" s="117" t="n">
        <f aca="false">CHOOSE(Settings!$C$5,AG243,AG244,AG245,AG246,AG247,AG248,AG249,AG250,AG251,AG252,AG253)</f>
        <v>0</v>
      </c>
      <c r="AH242" s="117" t="n">
        <f aca="false">CHOOSE(Settings!$C$5,AH243,AH244,AH245,AH246,AH247,AH248,AH249,AH250,AH251,AH252,AH253)</f>
        <v>0</v>
      </c>
      <c r="AI242" s="117" t="n">
        <f aca="false">CHOOSE(Settings!$C$5,AI243,AI244,AI245,AI246,AI247,AI248,AI249,AI250,AI251,AI252,AI253)</f>
        <v>0</v>
      </c>
      <c r="AJ242" s="117" t="n">
        <f aca="false">CHOOSE(Settings!$C$5,AJ243,AJ244,AJ245,AJ246,AJ247,AJ248,AJ249,AJ250,AJ251,AJ252,AJ253)</f>
        <v>0</v>
      </c>
      <c r="AK242" s="117" t="n">
        <f aca="false">CHOOSE(Settings!$C$5,AK243,AK244,AK245,AK246,AK247,AK248,AK249,AK250,AK251,AK252,AK253)</f>
        <v>0</v>
      </c>
      <c r="AL242" s="117" t="n">
        <f aca="false">CHOOSE(Settings!$C$5,AL243,AL244,AL245,AL246,AL247,AL248,AL249,AL250,AL251,AL252,AL253)</f>
        <v>0</v>
      </c>
      <c r="AM242" s="117" t="n">
        <f aca="false">CHOOSE(Settings!$C$5,AM243,AM244,AM245,AM246,AM247,AM248,AM249,AM250,AM251,AM252,AM253)</f>
        <v>0</v>
      </c>
    </row>
    <row r="243" customFormat="false" ht="21" hidden="false" customHeight="true" outlineLevel="0" collapsed="false">
      <c r="A243" s="46"/>
      <c r="B243" s="46"/>
      <c r="C243" s="46" t="s">
        <v>207</v>
      </c>
      <c r="D243" s="118" t="n">
        <v>3750000</v>
      </c>
      <c r="E243" s="118" t="n">
        <v>0</v>
      </c>
      <c r="F243" s="118" t="n">
        <v>2250000</v>
      </c>
      <c r="G243" s="118" t="n">
        <v>0</v>
      </c>
      <c r="H243" s="118" t="n">
        <v>1500000</v>
      </c>
      <c r="I243" s="118" t="n">
        <v>0</v>
      </c>
      <c r="J243" s="118" t="n">
        <v>0</v>
      </c>
      <c r="K243" s="118" t="n">
        <v>0</v>
      </c>
      <c r="L243" s="118" t="n">
        <v>0</v>
      </c>
      <c r="M243" s="118" t="n">
        <v>0</v>
      </c>
      <c r="N243" s="118" t="n">
        <v>0</v>
      </c>
      <c r="O243" s="118" t="n">
        <v>0</v>
      </c>
      <c r="P243" s="118" t="n">
        <v>0</v>
      </c>
      <c r="Q243" s="118" t="n">
        <v>0</v>
      </c>
      <c r="R243" s="118" t="n">
        <v>0</v>
      </c>
      <c r="S243" s="118" t="n">
        <v>0</v>
      </c>
      <c r="T243" s="118" t="n">
        <v>0</v>
      </c>
      <c r="U243" s="118" t="n">
        <v>0</v>
      </c>
      <c r="V243" s="118" t="n">
        <v>0</v>
      </c>
      <c r="W243" s="118" t="n">
        <v>0</v>
      </c>
      <c r="X243" s="118" t="n">
        <v>0</v>
      </c>
      <c r="Y243" s="118" t="n">
        <v>0</v>
      </c>
      <c r="Z243" s="118" t="n">
        <v>0</v>
      </c>
      <c r="AA243" s="118" t="n">
        <v>0</v>
      </c>
      <c r="AB243" s="118" t="n">
        <v>0</v>
      </c>
      <c r="AC243" s="118" t="n">
        <v>0</v>
      </c>
      <c r="AD243" s="118" t="n">
        <v>0</v>
      </c>
      <c r="AE243" s="118" t="n">
        <v>0</v>
      </c>
      <c r="AF243" s="118" t="n">
        <v>0</v>
      </c>
      <c r="AG243" s="118" t="n">
        <v>0</v>
      </c>
      <c r="AH243" s="118" t="n">
        <v>0</v>
      </c>
      <c r="AI243" s="118" t="n">
        <v>0</v>
      </c>
      <c r="AJ243" s="118" t="n">
        <v>0</v>
      </c>
      <c r="AK243" s="118" t="n">
        <v>0</v>
      </c>
      <c r="AL243" s="118" t="n">
        <v>0</v>
      </c>
      <c r="AM243" s="118" t="n">
        <v>0</v>
      </c>
    </row>
    <row r="244" customFormat="false" ht="21" hidden="false" customHeight="true" outlineLevel="0" collapsed="false">
      <c r="A244" s="46"/>
      <c r="B244" s="46"/>
      <c r="C244" s="46" t="s">
        <v>209</v>
      </c>
      <c r="D244" s="118" t="n">
        <v>3750000</v>
      </c>
      <c r="E244" s="118" t="n">
        <v>0</v>
      </c>
      <c r="F244" s="118" t="n">
        <v>2250000</v>
      </c>
      <c r="G244" s="118" t="n">
        <v>0</v>
      </c>
      <c r="H244" s="118" t="n">
        <v>1500000</v>
      </c>
      <c r="I244" s="118" t="n">
        <v>0</v>
      </c>
      <c r="J244" s="118" t="n">
        <v>0</v>
      </c>
      <c r="K244" s="118" t="n">
        <v>0</v>
      </c>
      <c r="L244" s="118" t="n">
        <v>0</v>
      </c>
      <c r="M244" s="118" t="n">
        <v>0</v>
      </c>
      <c r="N244" s="118" t="n">
        <v>0</v>
      </c>
      <c r="O244" s="118" t="n">
        <v>0</v>
      </c>
      <c r="P244" s="118" t="n">
        <v>0</v>
      </c>
      <c r="Q244" s="118" t="n">
        <v>0</v>
      </c>
      <c r="R244" s="118" t="n">
        <v>0</v>
      </c>
      <c r="S244" s="118" t="n">
        <v>0</v>
      </c>
      <c r="T244" s="118" t="n">
        <v>0</v>
      </c>
      <c r="U244" s="118" t="n">
        <v>0</v>
      </c>
      <c r="V244" s="118" t="n">
        <v>0</v>
      </c>
      <c r="W244" s="118" t="n">
        <v>0</v>
      </c>
      <c r="X244" s="118" t="n">
        <v>0</v>
      </c>
      <c r="Y244" s="118" t="n">
        <v>0</v>
      </c>
      <c r="Z244" s="118" t="n">
        <v>0</v>
      </c>
      <c r="AA244" s="118" t="n">
        <v>0</v>
      </c>
      <c r="AB244" s="118" t="n">
        <v>0</v>
      </c>
      <c r="AC244" s="118" t="n">
        <v>0</v>
      </c>
      <c r="AD244" s="118" t="n">
        <v>0</v>
      </c>
      <c r="AE244" s="118" t="n">
        <v>0</v>
      </c>
      <c r="AF244" s="118" t="n">
        <v>0</v>
      </c>
      <c r="AG244" s="118" t="n">
        <v>0</v>
      </c>
      <c r="AH244" s="118" t="n">
        <v>0</v>
      </c>
      <c r="AI244" s="118" t="n">
        <v>0</v>
      </c>
      <c r="AJ244" s="118" t="n">
        <v>0</v>
      </c>
      <c r="AK244" s="118" t="n">
        <v>0</v>
      </c>
      <c r="AL244" s="118" t="n">
        <v>0</v>
      </c>
      <c r="AM244" s="118" t="n">
        <v>0</v>
      </c>
    </row>
    <row r="245" customFormat="false" ht="21" hidden="false" customHeight="true" outlineLevel="0" collapsed="false">
      <c r="A245" s="46"/>
      <c r="B245" s="46"/>
      <c r="C245" s="46" t="s">
        <v>210</v>
      </c>
      <c r="D245" s="118" t="n">
        <v>3750000</v>
      </c>
      <c r="E245" s="118" t="n">
        <v>0</v>
      </c>
      <c r="F245" s="118" t="n">
        <v>2250000</v>
      </c>
      <c r="G245" s="118" t="n">
        <v>0</v>
      </c>
      <c r="H245" s="118" t="n">
        <v>1500000</v>
      </c>
      <c r="I245" s="118" t="n">
        <v>0</v>
      </c>
      <c r="J245" s="118" t="n">
        <v>0</v>
      </c>
      <c r="K245" s="118" t="n">
        <v>0</v>
      </c>
      <c r="L245" s="118" t="n">
        <v>0</v>
      </c>
      <c r="M245" s="118" t="n">
        <v>0</v>
      </c>
      <c r="N245" s="118" t="n">
        <v>0</v>
      </c>
      <c r="O245" s="118" t="n">
        <v>0</v>
      </c>
      <c r="P245" s="118" t="n">
        <v>0</v>
      </c>
      <c r="Q245" s="118" t="n">
        <v>0</v>
      </c>
      <c r="R245" s="118" t="n">
        <v>0</v>
      </c>
      <c r="S245" s="118" t="n">
        <v>0</v>
      </c>
      <c r="T245" s="118" t="n">
        <v>0</v>
      </c>
      <c r="U245" s="118" t="n">
        <v>0</v>
      </c>
      <c r="V245" s="118" t="n">
        <v>0</v>
      </c>
      <c r="W245" s="118" t="n">
        <v>0</v>
      </c>
      <c r="X245" s="118" t="n">
        <v>0</v>
      </c>
      <c r="Y245" s="118" t="n">
        <v>0</v>
      </c>
      <c r="Z245" s="118" t="n">
        <v>0</v>
      </c>
      <c r="AA245" s="118" t="n">
        <v>0</v>
      </c>
      <c r="AB245" s="118" t="n">
        <v>0</v>
      </c>
      <c r="AC245" s="118" t="n">
        <v>0</v>
      </c>
      <c r="AD245" s="118" t="n">
        <v>0</v>
      </c>
      <c r="AE245" s="118" t="n">
        <v>0</v>
      </c>
      <c r="AF245" s="118" t="n">
        <v>0</v>
      </c>
      <c r="AG245" s="118" t="n">
        <v>0</v>
      </c>
      <c r="AH245" s="118" t="n">
        <v>0</v>
      </c>
      <c r="AI245" s="118" t="n">
        <v>0</v>
      </c>
      <c r="AJ245" s="118" t="n">
        <v>0</v>
      </c>
      <c r="AK245" s="118" t="n">
        <v>0</v>
      </c>
      <c r="AL245" s="118" t="n">
        <v>0</v>
      </c>
      <c r="AM245" s="118" t="n">
        <v>0</v>
      </c>
    </row>
    <row r="246" customFormat="false" ht="21" hidden="false" customHeight="true" outlineLevel="0" collapsed="false">
      <c r="A246" s="46"/>
      <c r="B246" s="46"/>
      <c r="C246" s="46" t="s">
        <v>212</v>
      </c>
      <c r="D246" s="118" t="n">
        <v>3750000</v>
      </c>
      <c r="E246" s="118" t="n">
        <v>0</v>
      </c>
      <c r="F246" s="118" t="n">
        <v>2250000</v>
      </c>
      <c r="G246" s="118" t="n">
        <v>0</v>
      </c>
      <c r="H246" s="118" t="n">
        <v>1500000</v>
      </c>
      <c r="I246" s="118" t="n">
        <v>0</v>
      </c>
      <c r="J246" s="118" t="n">
        <v>0</v>
      </c>
      <c r="K246" s="118" t="n">
        <v>0</v>
      </c>
      <c r="L246" s="118" t="n">
        <v>0</v>
      </c>
      <c r="M246" s="118" t="n">
        <v>0</v>
      </c>
      <c r="N246" s="118" t="n">
        <v>0</v>
      </c>
      <c r="O246" s="118" t="n">
        <v>0</v>
      </c>
      <c r="P246" s="118" t="n">
        <v>0</v>
      </c>
      <c r="Q246" s="118" t="n">
        <v>0</v>
      </c>
      <c r="R246" s="118" t="n">
        <v>0</v>
      </c>
      <c r="S246" s="118" t="n">
        <v>0</v>
      </c>
      <c r="T246" s="118" t="n">
        <v>0</v>
      </c>
      <c r="U246" s="118" t="n">
        <v>0</v>
      </c>
      <c r="V246" s="118" t="n">
        <v>0</v>
      </c>
      <c r="W246" s="118" t="n">
        <v>0</v>
      </c>
      <c r="X246" s="118" t="n">
        <v>0</v>
      </c>
      <c r="Y246" s="118" t="n">
        <v>0</v>
      </c>
      <c r="Z246" s="118" t="n">
        <v>0</v>
      </c>
      <c r="AA246" s="118" t="n">
        <v>0</v>
      </c>
      <c r="AB246" s="118" t="n">
        <v>0</v>
      </c>
      <c r="AC246" s="118" t="n">
        <v>0</v>
      </c>
      <c r="AD246" s="118" t="n">
        <v>0</v>
      </c>
      <c r="AE246" s="118" t="n">
        <v>0</v>
      </c>
      <c r="AF246" s="118" t="n">
        <v>0</v>
      </c>
      <c r="AG246" s="118" t="n">
        <v>0</v>
      </c>
      <c r="AH246" s="118" t="n">
        <v>0</v>
      </c>
      <c r="AI246" s="118" t="n">
        <v>0</v>
      </c>
      <c r="AJ246" s="118" t="n">
        <v>0</v>
      </c>
      <c r="AK246" s="118" t="n">
        <v>0</v>
      </c>
      <c r="AL246" s="118" t="n">
        <v>0</v>
      </c>
      <c r="AM246" s="118" t="n">
        <v>0</v>
      </c>
    </row>
    <row r="247" customFormat="false" ht="21" hidden="false" customHeight="true" outlineLevel="0" collapsed="false">
      <c r="A247" s="46"/>
      <c r="B247" s="46"/>
      <c r="C247" s="46" t="s">
        <v>214</v>
      </c>
      <c r="D247" s="118" t="n">
        <v>3750000</v>
      </c>
      <c r="E247" s="118" t="n">
        <v>0</v>
      </c>
      <c r="F247" s="118" t="n">
        <v>2250000</v>
      </c>
      <c r="G247" s="118" t="n">
        <v>0</v>
      </c>
      <c r="H247" s="118" t="n">
        <v>1500000</v>
      </c>
      <c r="I247" s="118" t="n">
        <v>0</v>
      </c>
      <c r="J247" s="118" t="n">
        <v>0</v>
      </c>
      <c r="K247" s="118" t="n">
        <v>0</v>
      </c>
      <c r="L247" s="118" t="n">
        <v>0</v>
      </c>
      <c r="M247" s="118" t="n">
        <v>0</v>
      </c>
      <c r="N247" s="118" t="n">
        <v>0</v>
      </c>
      <c r="O247" s="118" t="n">
        <v>0</v>
      </c>
      <c r="P247" s="118" t="n">
        <v>0</v>
      </c>
      <c r="Q247" s="118" t="n">
        <v>0</v>
      </c>
      <c r="R247" s="118" t="n">
        <v>0</v>
      </c>
      <c r="S247" s="118" t="n">
        <v>0</v>
      </c>
      <c r="T247" s="118" t="n">
        <v>0</v>
      </c>
      <c r="U247" s="118" t="n">
        <v>0</v>
      </c>
      <c r="V247" s="118" t="n">
        <v>0</v>
      </c>
      <c r="W247" s="118" t="n">
        <v>0</v>
      </c>
      <c r="X247" s="118" t="n">
        <v>0</v>
      </c>
      <c r="Y247" s="118" t="n">
        <v>0</v>
      </c>
      <c r="Z247" s="118" t="n">
        <v>0</v>
      </c>
      <c r="AA247" s="118" t="n">
        <v>0</v>
      </c>
      <c r="AB247" s="118" t="n">
        <v>0</v>
      </c>
      <c r="AC247" s="118" t="n">
        <v>0</v>
      </c>
      <c r="AD247" s="118" t="n">
        <v>0</v>
      </c>
      <c r="AE247" s="118" t="n">
        <v>0</v>
      </c>
      <c r="AF247" s="118" t="n">
        <v>0</v>
      </c>
      <c r="AG247" s="118" t="n">
        <v>0</v>
      </c>
      <c r="AH247" s="118" t="n">
        <v>0</v>
      </c>
      <c r="AI247" s="118" t="n">
        <v>0</v>
      </c>
      <c r="AJ247" s="118" t="n">
        <v>0</v>
      </c>
      <c r="AK247" s="118" t="n">
        <v>0</v>
      </c>
      <c r="AL247" s="118" t="n">
        <v>0</v>
      </c>
      <c r="AM247" s="118" t="n">
        <v>0</v>
      </c>
    </row>
    <row r="248" customFormat="false" ht="21" hidden="false" customHeight="true" outlineLevel="0" collapsed="false">
      <c r="A248" s="46"/>
      <c r="B248" s="46"/>
      <c r="C248" s="46" t="s">
        <v>216</v>
      </c>
      <c r="D248" s="118" t="n">
        <v>3750000</v>
      </c>
      <c r="E248" s="118" t="n">
        <v>0</v>
      </c>
      <c r="F248" s="118" t="n">
        <v>2250000</v>
      </c>
      <c r="G248" s="118" t="n">
        <v>0</v>
      </c>
      <c r="H248" s="118" t="n">
        <v>1500000</v>
      </c>
      <c r="I248" s="118" t="n">
        <v>0</v>
      </c>
      <c r="J248" s="118" t="n">
        <v>0</v>
      </c>
      <c r="K248" s="118" t="n">
        <v>0</v>
      </c>
      <c r="L248" s="118" t="n">
        <v>0</v>
      </c>
      <c r="M248" s="118" t="n">
        <v>0</v>
      </c>
      <c r="N248" s="118" t="n">
        <v>0</v>
      </c>
      <c r="O248" s="118" t="n">
        <v>0</v>
      </c>
      <c r="P248" s="118" t="n">
        <v>0</v>
      </c>
      <c r="Q248" s="118" t="n">
        <v>0</v>
      </c>
      <c r="R248" s="118" t="n">
        <v>0</v>
      </c>
      <c r="S248" s="118" t="n">
        <v>0</v>
      </c>
      <c r="T248" s="118" t="n">
        <v>0</v>
      </c>
      <c r="U248" s="118" t="n">
        <v>0</v>
      </c>
      <c r="V248" s="118" t="n">
        <v>0</v>
      </c>
      <c r="W248" s="118" t="n">
        <v>0</v>
      </c>
      <c r="X248" s="118" t="n">
        <v>0</v>
      </c>
      <c r="Y248" s="118" t="n">
        <v>0</v>
      </c>
      <c r="Z248" s="118" t="n">
        <v>0</v>
      </c>
      <c r="AA248" s="118" t="n">
        <v>0</v>
      </c>
      <c r="AB248" s="118" t="n">
        <v>0</v>
      </c>
      <c r="AC248" s="118" t="n">
        <v>0</v>
      </c>
      <c r="AD248" s="118" t="n">
        <v>0</v>
      </c>
      <c r="AE248" s="118" t="n">
        <v>0</v>
      </c>
      <c r="AF248" s="118" t="n">
        <v>0</v>
      </c>
      <c r="AG248" s="118" t="n">
        <v>0</v>
      </c>
      <c r="AH248" s="118" t="n">
        <v>0</v>
      </c>
      <c r="AI248" s="118" t="n">
        <v>0</v>
      </c>
      <c r="AJ248" s="118" t="n">
        <v>0</v>
      </c>
      <c r="AK248" s="118" t="n">
        <v>0</v>
      </c>
      <c r="AL248" s="118" t="n">
        <v>0</v>
      </c>
      <c r="AM248" s="118" t="n">
        <v>0</v>
      </c>
    </row>
    <row r="249" customFormat="false" ht="21" hidden="false" customHeight="true" outlineLevel="0" collapsed="false">
      <c r="A249" s="46"/>
      <c r="B249" s="46"/>
      <c r="C249" s="46" t="s">
        <v>218</v>
      </c>
      <c r="D249" s="118" t="n">
        <v>3750000</v>
      </c>
      <c r="E249" s="118" t="n">
        <v>0</v>
      </c>
      <c r="F249" s="118" t="n">
        <v>2250000</v>
      </c>
      <c r="G249" s="118" t="n">
        <v>0</v>
      </c>
      <c r="H249" s="118" t="n">
        <v>1500000</v>
      </c>
      <c r="I249" s="118" t="n">
        <v>0</v>
      </c>
      <c r="J249" s="118" t="n">
        <v>0</v>
      </c>
      <c r="K249" s="118" t="n">
        <v>0</v>
      </c>
      <c r="L249" s="118" t="n">
        <v>0</v>
      </c>
      <c r="M249" s="118" t="n">
        <v>0</v>
      </c>
      <c r="N249" s="118" t="n">
        <v>0</v>
      </c>
      <c r="O249" s="118" t="n">
        <v>0</v>
      </c>
      <c r="P249" s="118" t="n">
        <v>0</v>
      </c>
      <c r="Q249" s="118" t="n">
        <v>0</v>
      </c>
      <c r="R249" s="118" t="n">
        <v>0</v>
      </c>
      <c r="S249" s="118" t="n">
        <v>0</v>
      </c>
      <c r="T249" s="118" t="n">
        <v>0</v>
      </c>
      <c r="U249" s="118" t="n">
        <v>0</v>
      </c>
      <c r="V249" s="118" t="n">
        <v>0</v>
      </c>
      <c r="W249" s="118" t="n">
        <v>0</v>
      </c>
      <c r="X249" s="118" t="n">
        <v>0</v>
      </c>
      <c r="Y249" s="118" t="n">
        <v>0</v>
      </c>
      <c r="Z249" s="118" t="n">
        <v>0</v>
      </c>
      <c r="AA249" s="118" t="n">
        <v>0</v>
      </c>
      <c r="AB249" s="118" t="n">
        <v>0</v>
      </c>
      <c r="AC249" s="118" t="n">
        <v>0</v>
      </c>
      <c r="AD249" s="118" t="n">
        <v>0</v>
      </c>
      <c r="AE249" s="118" t="n">
        <v>0</v>
      </c>
      <c r="AF249" s="118" t="n">
        <v>0</v>
      </c>
      <c r="AG249" s="118" t="n">
        <v>0</v>
      </c>
      <c r="AH249" s="118" t="n">
        <v>0</v>
      </c>
      <c r="AI249" s="118" t="n">
        <v>0</v>
      </c>
      <c r="AJ249" s="118" t="n">
        <v>0</v>
      </c>
      <c r="AK249" s="118" t="n">
        <v>0</v>
      </c>
      <c r="AL249" s="118" t="n">
        <v>0</v>
      </c>
      <c r="AM249" s="118" t="n">
        <v>0</v>
      </c>
    </row>
    <row r="250" customFormat="false" ht="21" hidden="false" customHeight="true" outlineLevel="0" collapsed="false">
      <c r="A250" s="46"/>
      <c r="B250" s="46"/>
      <c r="C250" s="46" t="s">
        <v>220</v>
      </c>
      <c r="D250" s="118" t="n">
        <v>3750000</v>
      </c>
      <c r="E250" s="118" t="n">
        <v>0</v>
      </c>
      <c r="F250" s="118" t="n">
        <v>2250000</v>
      </c>
      <c r="G250" s="118" t="n">
        <v>0</v>
      </c>
      <c r="H250" s="118" t="n">
        <v>1500000</v>
      </c>
      <c r="I250" s="118" t="n">
        <v>0</v>
      </c>
      <c r="J250" s="118" t="n">
        <v>0</v>
      </c>
      <c r="K250" s="118" t="n">
        <v>0</v>
      </c>
      <c r="L250" s="118" t="n">
        <v>0</v>
      </c>
      <c r="M250" s="118" t="n">
        <v>0</v>
      </c>
      <c r="N250" s="118" t="n">
        <v>0</v>
      </c>
      <c r="O250" s="118" t="n">
        <v>0</v>
      </c>
      <c r="P250" s="118" t="n">
        <v>0</v>
      </c>
      <c r="Q250" s="118" t="n">
        <v>0</v>
      </c>
      <c r="R250" s="118" t="n">
        <v>0</v>
      </c>
      <c r="S250" s="118" t="n">
        <v>0</v>
      </c>
      <c r="T250" s="118" t="n">
        <v>0</v>
      </c>
      <c r="U250" s="118" t="n">
        <v>0</v>
      </c>
      <c r="V250" s="118" t="n">
        <v>0</v>
      </c>
      <c r="W250" s="118" t="n">
        <v>0</v>
      </c>
      <c r="X250" s="118" t="n">
        <v>0</v>
      </c>
      <c r="Y250" s="118" t="n">
        <v>0</v>
      </c>
      <c r="Z250" s="118" t="n">
        <v>0</v>
      </c>
      <c r="AA250" s="118" t="n">
        <v>0</v>
      </c>
      <c r="AB250" s="118" t="n">
        <v>0</v>
      </c>
      <c r="AC250" s="118" t="n">
        <v>0</v>
      </c>
      <c r="AD250" s="118" t="n">
        <v>0</v>
      </c>
      <c r="AE250" s="118" t="n">
        <v>0</v>
      </c>
      <c r="AF250" s="118" t="n">
        <v>0</v>
      </c>
      <c r="AG250" s="118" t="n">
        <v>0</v>
      </c>
      <c r="AH250" s="118" t="n">
        <v>0</v>
      </c>
      <c r="AI250" s="118" t="n">
        <v>0</v>
      </c>
      <c r="AJ250" s="118" t="n">
        <v>0</v>
      </c>
      <c r="AK250" s="118" t="n">
        <v>0</v>
      </c>
      <c r="AL250" s="118" t="n">
        <v>0</v>
      </c>
      <c r="AM250" s="118" t="n">
        <v>0</v>
      </c>
    </row>
    <row r="251" customFormat="false" ht="21" hidden="false" customHeight="true" outlineLevel="0" collapsed="false">
      <c r="A251" s="46"/>
      <c r="B251" s="46"/>
      <c r="C251" s="46" t="s">
        <v>221</v>
      </c>
      <c r="D251" s="118" t="n">
        <v>3750000</v>
      </c>
      <c r="E251" s="118" t="n">
        <v>0</v>
      </c>
      <c r="F251" s="118" t="n">
        <v>2250000</v>
      </c>
      <c r="G251" s="118" t="n">
        <v>0</v>
      </c>
      <c r="H251" s="118" t="n">
        <v>1500000</v>
      </c>
      <c r="I251" s="118" t="n">
        <v>0</v>
      </c>
      <c r="J251" s="118" t="n">
        <v>0</v>
      </c>
      <c r="K251" s="118" t="n">
        <v>0</v>
      </c>
      <c r="L251" s="118" t="n">
        <v>0</v>
      </c>
      <c r="M251" s="118" t="n">
        <v>0</v>
      </c>
      <c r="N251" s="118" t="n">
        <v>0</v>
      </c>
      <c r="O251" s="118" t="n">
        <v>0</v>
      </c>
      <c r="P251" s="118" t="n">
        <v>0</v>
      </c>
      <c r="Q251" s="118" t="n">
        <v>0</v>
      </c>
      <c r="R251" s="118" t="n">
        <v>0</v>
      </c>
      <c r="S251" s="118" t="n">
        <v>0</v>
      </c>
      <c r="T251" s="118" t="n">
        <v>0</v>
      </c>
      <c r="U251" s="118" t="n">
        <v>0</v>
      </c>
      <c r="V251" s="118" t="n">
        <v>0</v>
      </c>
      <c r="W251" s="118" t="n">
        <v>0</v>
      </c>
      <c r="X251" s="118" t="n">
        <v>0</v>
      </c>
      <c r="Y251" s="118" t="n">
        <v>0</v>
      </c>
      <c r="Z251" s="118" t="n">
        <v>0</v>
      </c>
      <c r="AA251" s="118" t="n">
        <v>0</v>
      </c>
      <c r="AB251" s="118" t="n">
        <v>0</v>
      </c>
      <c r="AC251" s="118" t="n">
        <v>0</v>
      </c>
      <c r="AD251" s="118" t="n">
        <v>0</v>
      </c>
      <c r="AE251" s="118" t="n">
        <v>0</v>
      </c>
      <c r="AF251" s="118" t="n">
        <v>0</v>
      </c>
      <c r="AG251" s="118" t="n">
        <v>0</v>
      </c>
      <c r="AH251" s="118" t="n">
        <v>0</v>
      </c>
      <c r="AI251" s="118" t="n">
        <v>0</v>
      </c>
      <c r="AJ251" s="118" t="n">
        <v>0</v>
      </c>
      <c r="AK251" s="118" t="n">
        <v>0</v>
      </c>
      <c r="AL251" s="118" t="n">
        <v>0</v>
      </c>
      <c r="AM251" s="118" t="n">
        <v>0</v>
      </c>
    </row>
    <row r="252" customFormat="false" ht="21" hidden="false" customHeight="true" outlineLevel="0" collapsed="false">
      <c r="A252" s="46"/>
      <c r="B252" s="46"/>
      <c r="C252" s="46" t="s">
        <v>222</v>
      </c>
      <c r="D252" s="118" t="n">
        <v>3750000</v>
      </c>
      <c r="E252" s="118" t="n">
        <v>0</v>
      </c>
      <c r="F252" s="118" t="n">
        <v>2250000</v>
      </c>
      <c r="G252" s="118" t="n">
        <v>0</v>
      </c>
      <c r="H252" s="118" t="n">
        <v>1500000</v>
      </c>
      <c r="I252" s="118" t="n">
        <v>0</v>
      </c>
      <c r="J252" s="118" t="n">
        <v>0</v>
      </c>
      <c r="K252" s="118" t="n">
        <v>0</v>
      </c>
      <c r="L252" s="118" t="n">
        <v>0</v>
      </c>
      <c r="M252" s="118" t="n">
        <v>0</v>
      </c>
      <c r="N252" s="118" t="n">
        <v>0</v>
      </c>
      <c r="O252" s="118" t="n">
        <v>0</v>
      </c>
      <c r="P252" s="118" t="n">
        <v>0</v>
      </c>
      <c r="Q252" s="118" t="n">
        <v>0</v>
      </c>
      <c r="R252" s="118" t="n">
        <v>0</v>
      </c>
      <c r="S252" s="118" t="n">
        <v>0</v>
      </c>
      <c r="T252" s="118" t="n">
        <v>0</v>
      </c>
      <c r="U252" s="118" t="n">
        <v>0</v>
      </c>
      <c r="V252" s="118" t="n">
        <v>0</v>
      </c>
      <c r="W252" s="118" t="n">
        <v>0</v>
      </c>
      <c r="X252" s="118" t="n">
        <v>0</v>
      </c>
      <c r="Y252" s="118" t="n">
        <v>0</v>
      </c>
      <c r="Z252" s="118" t="n">
        <v>0</v>
      </c>
      <c r="AA252" s="118" t="n">
        <v>0</v>
      </c>
      <c r="AB252" s="118" t="n">
        <v>0</v>
      </c>
      <c r="AC252" s="118" t="n">
        <v>0</v>
      </c>
      <c r="AD252" s="118" t="n">
        <v>0</v>
      </c>
      <c r="AE252" s="118" t="n">
        <v>0</v>
      </c>
      <c r="AF252" s="118" t="n">
        <v>0</v>
      </c>
      <c r="AG252" s="118" t="n">
        <v>0</v>
      </c>
      <c r="AH252" s="118" t="n">
        <v>0</v>
      </c>
      <c r="AI252" s="118" t="n">
        <v>0</v>
      </c>
      <c r="AJ252" s="118" t="n">
        <v>0</v>
      </c>
      <c r="AK252" s="118" t="n">
        <v>0</v>
      </c>
      <c r="AL252" s="118" t="n">
        <v>0</v>
      </c>
      <c r="AM252" s="118" t="n">
        <v>0</v>
      </c>
    </row>
    <row r="253" customFormat="false" ht="21" hidden="false" customHeight="true" outlineLevel="0" collapsed="false">
      <c r="A253" s="46"/>
      <c r="B253" s="46"/>
      <c r="C253" s="46" t="s">
        <v>223</v>
      </c>
      <c r="D253" s="118" t="n">
        <v>3750000</v>
      </c>
      <c r="E253" s="118" t="n">
        <v>0</v>
      </c>
      <c r="F253" s="118" t="n">
        <v>2250000</v>
      </c>
      <c r="G253" s="118" t="n">
        <v>0</v>
      </c>
      <c r="H253" s="118" t="n">
        <v>1500000</v>
      </c>
      <c r="I253" s="118" t="n">
        <v>0</v>
      </c>
      <c r="J253" s="118" t="n">
        <v>0</v>
      </c>
      <c r="K253" s="118" t="n">
        <v>0</v>
      </c>
      <c r="L253" s="118" t="n">
        <v>0</v>
      </c>
      <c r="M253" s="118" t="n">
        <v>0</v>
      </c>
      <c r="N253" s="118" t="n">
        <v>0</v>
      </c>
      <c r="O253" s="118" t="n">
        <v>0</v>
      </c>
      <c r="P253" s="118" t="n">
        <v>0</v>
      </c>
      <c r="Q253" s="118" t="n">
        <v>0</v>
      </c>
      <c r="R253" s="118" t="n">
        <v>0</v>
      </c>
      <c r="S253" s="118" t="n">
        <v>0</v>
      </c>
      <c r="T253" s="118" t="n">
        <v>0</v>
      </c>
      <c r="U253" s="118" t="n">
        <v>0</v>
      </c>
      <c r="V253" s="118" t="n">
        <v>0</v>
      </c>
      <c r="W253" s="118" t="n">
        <v>0</v>
      </c>
      <c r="X253" s="118" t="n">
        <v>0</v>
      </c>
      <c r="Y253" s="118" t="n">
        <v>0</v>
      </c>
      <c r="Z253" s="118" t="n">
        <v>0</v>
      </c>
      <c r="AA253" s="118" t="n">
        <v>0</v>
      </c>
      <c r="AB253" s="118" t="n">
        <v>0</v>
      </c>
      <c r="AC253" s="118" t="n">
        <v>0</v>
      </c>
      <c r="AD253" s="118" t="n">
        <v>0</v>
      </c>
      <c r="AE253" s="118" t="n">
        <v>0</v>
      </c>
      <c r="AF253" s="118" t="n">
        <v>0</v>
      </c>
      <c r="AG253" s="118" t="n">
        <v>0</v>
      </c>
      <c r="AH253" s="118" t="n">
        <v>0</v>
      </c>
      <c r="AI253" s="118" t="n">
        <v>0</v>
      </c>
      <c r="AJ253" s="118" t="n">
        <v>0</v>
      </c>
      <c r="AK253" s="118" t="n">
        <v>0</v>
      </c>
      <c r="AL253" s="118" t="n">
        <v>0</v>
      </c>
      <c r="AM253" s="118" t="n">
        <v>0</v>
      </c>
    </row>
    <row r="254" customFormat="false" ht="21" hidden="false" customHeight="true" outlineLevel="0" collapsed="false">
      <c r="A254" s="46"/>
      <c r="B254" s="46"/>
      <c r="C254" s="46"/>
      <c r="D254" s="112"/>
      <c r="E254" s="112"/>
      <c r="F254" s="112"/>
      <c r="G254" s="112"/>
      <c r="H254" s="112"/>
      <c r="I254" s="112"/>
      <c r="J254" s="112"/>
      <c r="K254" s="112"/>
      <c r="L254" s="112"/>
      <c r="M254" s="112"/>
      <c r="N254" s="112"/>
      <c r="O254" s="112"/>
      <c r="P254" s="112"/>
      <c r="Q254" s="112"/>
      <c r="R254" s="112"/>
      <c r="S254" s="112"/>
      <c r="T254" s="112"/>
      <c r="U254" s="112"/>
      <c r="V254" s="112"/>
      <c r="W254" s="112"/>
      <c r="X254" s="112"/>
      <c r="Y254" s="112"/>
      <c r="Z254" s="112"/>
      <c r="AA254" s="112"/>
      <c r="AB254" s="112"/>
      <c r="AC254" s="112"/>
      <c r="AD254" s="112"/>
      <c r="AE254" s="112"/>
      <c r="AF254" s="112"/>
      <c r="AG254" s="112"/>
      <c r="AH254" s="112"/>
      <c r="AI254" s="112"/>
      <c r="AJ254" s="112"/>
      <c r="AK254" s="112"/>
      <c r="AL254" s="112"/>
      <c r="AM254" s="112"/>
    </row>
    <row r="255" customFormat="false" ht="21" hidden="false" customHeight="true" outlineLevel="0" collapsed="false">
      <c r="A255" s="46"/>
      <c r="B255" s="46"/>
      <c r="C255" s="89" t="s">
        <v>352</v>
      </c>
      <c r="D255" s="115" t="n">
        <f aca="false">CHOOSE(Settings!$C$5,D256,D257,D258,D259,D260,D261,D262,D263,D264,D265,D266)</f>
        <v>0</v>
      </c>
      <c r="E255" s="115" t="n">
        <f aca="false">CHOOSE(Settings!$C$5,E256,E257,E258,E259,E260,E261,E262,E263,E264,E265,E266)</f>
        <v>0</v>
      </c>
      <c r="F255" s="115" t="n">
        <f aca="false">CHOOSE(Settings!$C$5,F256,F257,F258,F259,F260,F261,F262,F263,F264,F265,F266)</f>
        <v>0</v>
      </c>
      <c r="G255" s="115" t="n">
        <f aca="false">CHOOSE(Settings!$C$5,G256,G257,G258,G259,G260,G261,G262,G263,G264,G265,G266)</f>
        <v>438.875</v>
      </c>
      <c r="H255" s="115" t="n">
        <f aca="false">CHOOSE(Settings!$C$5,H256,H257,H258,H259,H260,H261,H262,H263,H264,H265,H266)</f>
        <v>943.4599</v>
      </c>
      <c r="I255" s="115" t="n">
        <f aca="false">CHOOSE(Settings!$C$5,I256,I257,I258,I259,I260,I261,I262,I263,I264,I265,I266)</f>
        <v>1511.7834</v>
      </c>
      <c r="J255" s="115" t="n">
        <f aca="false">CHOOSE(Settings!$C$5,J256,J257,J258,J259,J260,J261,J262,J263,J264,J265,J266)</f>
        <v>2141.9266</v>
      </c>
      <c r="K255" s="115" t="n">
        <f aca="false">CHOOSE(Settings!$C$5,K256,K257,K258,K259,K260,K261,K262,K263,K264,K265,K266)</f>
        <v>2832.0222</v>
      </c>
      <c r="L255" s="115" t="n">
        <f aca="false">CHOOSE(Settings!$C$5,L256,L257,L258,L259,L260,L261,L262,L263,L264,L265,L266)</f>
        <v>3580.2526</v>
      </c>
      <c r="M255" s="115" t="n">
        <f aca="false">CHOOSE(Settings!$C$5,M256,M257,M258,M259,M260,M261,M262,M263,M264,M265,M266)</f>
        <v>3758.4421</v>
      </c>
      <c r="N255" s="115" t="n">
        <f aca="false">CHOOSE(Settings!$C$5,N256,N257,N258,N259,N260,N261,N262,N263,N264,N265,N266)</f>
        <v>3933.0678</v>
      </c>
      <c r="O255" s="115" t="n">
        <f aca="false">CHOOSE(Settings!$C$5,O256,O257,O258,O259,O260,O261,O262,O263,O264,O265,O266)</f>
        <v>4104.2009</v>
      </c>
      <c r="P255" s="115" t="n">
        <f aca="false">CHOOSE(Settings!$C$5,P256,P257,P258,P259,P260,P261,P262,P263,P264,P265,P266)</f>
        <v>4271.9114</v>
      </c>
      <c r="Q255" s="115" t="n">
        <f aca="false">CHOOSE(Settings!$C$5,Q256,Q257,Q258,Q259,Q260,Q261,Q262,Q263,Q264,Q265,Q266)</f>
        <v>4436.2677</v>
      </c>
      <c r="R255" s="115" t="n">
        <f aca="false">CHOOSE(Settings!$C$5,R256,R257,R258,R259,R260,R261,R262,R263,R264,R265,R266)</f>
        <v>4597.3369</v>
      </c>
      <c r="S255" s="115" t="n">
        <f aca="false">CHOOSE(Settings!$C$5,S256,S257,S258,S259,S260,S261,S262,S263,S264,S265,S266)</f>
        <v>4755.1847</v>
      </c>
      <c r="T255" s="115" t="n">
        <f aca="false">CHOOSE(Settings!$C$5,T256,T257,T258,T259,T260,T261,T262,T263,T264,T265,T266)</f>
        <v>4909.8755</v>
      </c>
      <c r="U255" s="115" t="n">
        <f aca="false">CHOOSE(Settings!$C$5,U256,U257,U258,U259,U260,U261,U262,U263,U264,U265,U266)</f>
        <v>5061.4725</v>
      </c>
      <c r="V255" s="115" t="n">
        <f aca="false">CHOOSE(Settings!$C$5,V256,V257,V258,V259,V260,V261,V262,V263,V264,V265,V266)</f>
        <v>5210.0376</v>
      </c>
      <c r="W255" s="115" t="n">
        <f aca="false">CHOOSE(Settings!$C$5,W256,W257,W258,W259,W260,W261,W262,W263,W264,W265,W266)</f>
        <v>5355.6314</v>
      </c>
      <c r="X255" s="115" t="n">
        <f aca="false">CHOOSE(Settings!$C$5,X256,X257,X258,X259,X260,X261,X262,X263,X264,X265,X266)</f>
        <v>5498.3133</v>
      </c>
      <c r="Y255" s="115" t="n">
        <f aca="false">CHOOSE(Settings!$C$5,Y256,Y257,Y258,Y259,Y260,Y261,Y262,Y263,Y264,Y265,Y266)</f>
        <v>5638.1415</v>
      </c>
      <c r="Z255" s="115" t="n">
        <f aca="false">CHOOSE(Settings!$C$5,Z256,Z257,Z258,Z259,Z260,Z261,Z262,Z263,Z264,Z265,Z266)</f>
        <v>5775.1732</v>
      </c>
      <c r="AA255" s="115" t="n">
        <f aca="false">CHOOSE(Settings!$C$5,AA256,AA257,AA258,AA259,AA260,AA261,AA262,AA263,AA264,AA265,AA266)</f>
        <v>5909.4643</v>
      </c>
      <c r="AB255" s="115" t="n">
        <f aca="false">CHOOSE(Settings!$C$5,AB256,AB257,AB258,AB259,AB260,AB261,AB262,AB263,AB264,AB265,AB266)</f>
        <v>6041.0695</v>
      </c>
      <c r="AC255" s="115" t="n">
        <f aca="false">CHOOSE(Settings!$C$5,AC256,AC257,AC258,AC259,AC260,AC261,AC262,AC263,AC264,AC265,AC266)</f>
        <v>6170.0426</v>
      </c>
      <c r="AD255" s="115" t="n">
        <f aca="false">CHOOSE(Settings!$C$5,AD256,AD257,AD258,AD259,AD260,AD261,AD262,AD263,AD264,AD265,AD266)</f>
        <v>6296.4363</v>
      </c>
      <c r="AE255" s="115" t="n">
        <f aca="false">CHOOSE(Settings!$C$5,AE256,AE257,AE258,AE259,AE260,AE261,AE262,AE263,AE264,AE265,AE266)</f>
        <v>6420.3021</v>
      </c>
      <c r="AF255" s="115" t="n">
        <f aca="false">CHOOSE(Settings!$C$5,AF256,AF257,AF258,AF259,AF260,AF261,AF262,AF263,AF264,AF265,AF266)</f>
        <v>6541.6906</v>
      </c>
      <c r="AG255" s="115" t="n">
        <f aca="false">CHOOSE(Settings!$C$5,AG256,AG257,AG258,AG259,AG260,AG261,AG262,AG263,AG264,AG265,AG266)</f>
        <v>6660.6513</v>
      </c>
      <c r="AH255" s="115" t="n">
        <f aca="false">CHOOSE(Settings!$C$5,AH256,AH257,AH258,AH259,AH260,AH261,AH262,AH263,AH264,AH265,AH266)</f>
        <v>6777.2328</v>
      </c>
      <c r="AI255" s="115" t="n">
        <f aca="false">CHOOSE(Settings!$C$5,AI256,AI257,AI258,AI259,AI260,AI261,AI262,AI263,AI264,AI265,AI266)</f>
        <v>6891.4826</v>
      </c>
      <c r="AJ255" s="115" t="n">
        <f aca="false">CHOOSE(Settings!$C$5,AJ256,AJ257,AJ258,AJ259,AJ260,AJ261,AJ262,AJ263,AJ264,AJ265,AJ266)</f>
        <v>7003.4475</v>
      </c>
      <c r="AK255" s="115" t="n">
        <f aca="false">CHOOSE(Settings!$C$5,AK256,AK257,AK258,AK259,AK260,AK261,AK262,AK263,AK264,AK265,AK266)</f>
        <v>7113.1731</v>
      </c>
      <c r="AL255" s="115" t="n">
        <f aca="false">CHOOSE(Settings!$C$5,AL256,AL257,AL258,AL259,AL260,AL261,AL262,AL263,AL264,AL265,AL266)</f>
        <v>7220.7041</v>
      </c>
      <c r="AM255" s="115" t="n">
        <f aca="false">CHOOSE(Settings!$C$5,AM256,AM257,AM258,AM259,AM260,AM261,AM262,AM263,AM264,AM265,AM266)</f>
        <v>7326.0846</v>
      </c>
    </row>
    <row r="256" customFormat="false" ht="21" hidden="false" customHeight="true" outlineLevel="0" collapsed="false">
      <c r="A256" s="46"/>
      <c r="B256" s="46"/>
      <c r="C256" s="46" t="s">
        <v>207</v>
      </c>
      <c r="D256" s="116" t="n">
        <v>0</v>
      </c>
      <c r="E256" s="116" t="n">
        <v>0</v>
      </c>
      <c r="F256" s="116" t="n">
        <v>0</v>
      </c>
      <c r="G256" s="116" t="n">
        <v>0</v>
      </c>
      <c r="H256" s="116" t="n">
        <v>0</v>
      </c>
      <c r="I256" s="116" t="n">
        <v>0</v>
      </c>
      <c r="J256" s="116" t="n">
        <v>0</v>
      </c>
      <c r="K256" s="116" t="n">
        <v>0</v>
      </c>
      <c r="L256" s="116" t="n">
        <v>0</v>
      </c>
      <c r="M256" s="116" t="n">
        <v>0</v>
      </c>
      <c r="N256" s="116" t="n">
        <v>0</v>
      </c>
      <c r="O256" s="116" t="n">
        <v>0</v>
      </c>
      <c r="P256" s="116" t="n">
        <v>0</v>
      </c>
      <c r="Q256" s="116" t="n">
        <v>0</v>
      </c>
      <c r="R256" s="116" t="n">
        <v>0</v>
      </c>
      <c r="S256" s="116" t="n">
        <v>0</v>
      </c>
      <c r="T256" s="116" t="n">
        <v>0</v>
      </c>
      <c r="U256" s="116" t="n">
        <v>0</v>
      </c>
      <c r="V256" s="116" t="n">
        <v>0</v>
      </c>
      <c r="W256" s="116" t="n">
        <v>0</v>
      </c>
      <c r="X256" s="116" t="n">
        <v>0</v>
      </c>
      <c r="Y256" s="116" t="n">
        <v>0</v>
      </c>
      <c r="Z256" s="116" t="n">
        <v>0</v>
      </c>
      <c r="AA256" s="116" t="n">
        <v>0</v>
      </c>
      <c r="AB256" s="116" t="n">
        <v>0</v>
      </c>
      <c r="AC256" s="116" t="n">
        <v>0</v>
      </c>
      <c r="AD256" s="116" t="n">
        <v>0</v>
      </c>
      <c r="AE256" s="116" t="n">
        <v>0</v>
      </c>
      <c r="AF256" s="116" t="n">
        <v>0</v>
      </c>
      <c r="AG256" s="116" t="n">
        <v>0</v>
      </c>
      <c r="AH256" s="116" t="n">
        <v>0</v>
      </c>
      <c r="AI256" s="116" t="n">
        <v>0</v>
      </c>
      <c r="AJ256" s="116" t="n">
        <v>0</v>
      </c>
      <c r="AK256" s="116" t="n">
        <v>0</v>
      </c>
      <c r="AL256" s="116" t="n">
        <v>0</v>
      </c>
      <c r="AM256" s="116" t="n">
        <v>0</v>
      </c>
    </row>
    <row r="257" customFormat="false" ht="21" hidden="false" customHeight="true" outlineLevel="0" collapsed="false">
      <c r="A257" s="46"/>
      <c r="B257" s="46"/>
      <c r="C257" s="46" t="s">
        <v>209</v>
      </c>
      <c r="D257" s="116" t="n">
        <v>0</v>
      </c>
      <c r="E257" s="116" t="n">
        <v>0</v>
      </c>
      <c r="F257" s="116" t="n">
        <v>0</v>
      </c>
      <c r="G257" s="116" t="n">
        <v>438.875</v>
      </c>
      <c r="H257" s="116" t="n">
        <v>943.4599</v>
      </c>
      <c r="I257" s="116" t="n">
        <v>1511.7834</v>
      </c>
      <c r="J257" s="116" t="n">
        <v>2141.9266</v>
      </c>
      <c r="K257" s="116" t="n">
        <v>2832.0222</v>
      </c>
      <c r="L257" s="116" t="n">
        <v>3580.2526</v>
      </c>
      <c r="M257" s="116" t="n">
        <v>3758.4421</v>
      </c>
      <c r="N257" s="116" t="n">
        <v>3933.0678</v>
      </c>
      <c r="O257" s="116" t="n">
        <v>4104.2009</v>
      </c>
      <c r="P257" s="116" t="n">
        <v>4271.9114</v>
      </c>
      <c r="Q257" s="116" t="n">
        <v>4436.2677</v>
      </c>
      <c r="R257" s="116" t="n">
        <v>4597.3369</v>
      </c>
      <c r="S257" s="116" t="n">
        <v>4755.1847</v>
      </c>
      <c r="T257" s="116" t="n">
        <v>4909.8755</v>
      </c>
      <c r="U257" s="116" t="n">
        <v>5061.4725</v>
      </c>
      <c r="V257" s="116" t="n">
        <v>5210.0376</v>
      </c>
      <c r="W257" s="116" t="n">
        <v>5355.6314</v>
      </c>
      <c r="X257" s="116" t="n">
        <v>5498.3133</v>
      </c>
      <c r="Y257" s="116" t="n">
        <v>5638.1415</v>
      </c>
      <c r="Z257" s="116" t="n">
        <v>5775.1732</v>
      </c>
      <c r="AA257" s="116" t="n">
        <v>5909.4643</v>
      </c>
      <c r="AB257" s="116" t="n">
        <v>6041.0695</v>
      </c>
      <c r="AC257" s="116" t="n">
        <v>6170.0426</v>
      </c>
      <c r="AD257" s="116" t="n">
        <v>6296.4363</v>
      </c>
      <c r="AE257" s="116" t="n">
        <v>6420.3021</v>
      </c>
      <c r="AF257" s="116" t="n">
        <v>6541.6906</v>
      </c>
      <c r="AG257" s="116" t="n">
        <v>6660.6513</v>
      </c>
      <c r="AH257" s="116" t="n">
        <v>6777.2328</v>
      </c>
      <c r="AI257" s="116" t="n">
        <v>6891.4826</v>
      </c>
      <c r="AJ257" s="116" t="n">
        <v>7003.4475</v>
      </c>
      <c r="AK257" s="116" t="n">
        <v>7113.1731</v>
      </c>
      <c r="AL257" s="116" t="n">
        <v>7220.7041</v>
      </c>
      <c r="AM257" s="116" t="n">
        <v>7326.0846</v>
      </c>
    </row>
    <row r="258" customFormat="false" ht="21" hidden="false" customHeight="true" outlineLevel="0" collapsed="false">
      <c r="A258" s="46"/>
      <c r="B258" s="46"/>
      <c r="C258" s="46" t="s">
        <v>210</v>
      </c>
      <c r="D258" s="116" t="n">
        <v>0</v>
      </c>
      <c r="E258" s="116" t="n">
        <v>0</v>
      </c>
      <c r="F258" s="116" t="n">
        <v>0</v>
      </c>
      <c r="G258" s="116" t="n">
        <v>438.875</v>
      </c>
      <c r="H258" s="116" t="n">
        <v>943.4599</v>
      </c>
      <c r="I258" s="116" t="n">
        <v>1511.7834</v>
      </c>
      <c r="J258" s="116" t="n">
        <v>2141.9266</v>
      </c>
      <c r="K258" s="116" t="n">
        <v>2832.0222</v>
      </c>
      <c r="L258" s="116" t="n">
        <v>3580.2526</v>
      </c>
      <c r="M258" s="116" t="n">
        <v>3758.4421</v>
      </c>
      <c r="N258" s="116" t="n">
        <v>3933.0678</v>
      </c>
      <c r="O258" s="116" t="n">
        <v>4104.2009</v>
      </c>
      <c r="P258" s="116" t="n">
        <v>4271.9114</v>
      </c>
      <c r="Q258" s="116" t="n">
        <v>4436.2677</v>
      </c>
      <c r="R258" s="116" t="n">
        <v>4597.3369</v>
      </c>
      <c r="S258" s="116" t="n">
        <v>4755.1847</v>
      </c>
      <c r="T258" s="116" t="n">
        <v>4909.8755</v>
      </c>
      <c r="U258" s="116" t="n">
        <v>5061.4725</v>
      </c>
      <c r="V258" s="116" t="n">
        <v>5210.0376</v>
      </c>
      <c r="W258" s="116" t="n">
        <v>5355.6314</v>
      </c>
      <c r="X258" s="116" t="n">
        <v>5498.3133</v>
      </c>
      <c r="Y258" s="116" t="n">
        <v>5638.1415</v>
      </c>
      <c r="Z258" s="116" t="n">
        <v>5775.1732</v>
      </c>
      <c r="AA258" s="116" t="n">
        <v>5909.4643</v>
      </c>
      <c r="AB258" s="116" t="n">
        <v>6041.0695</v>
      </c>
      <c r="AC258" s="116" t="n">
        <v>6170.0426</v>
      </c>
      <c r="AD258" s="116" t="n">
        <v>6296.4363</v>
      </c>
      <c r="AE258" s="116" t="n">
        <v>6420.3021</v>
      </c>
      <c r="AF258" s="116" t="n">
        <v>6541.6906</v>
      </c>
      <c r="AG258" s="116" t="n">
        <v>6660.6513</v>
      </c>
      <c r="AH258" s="116" t="n">
        <v>6777.2328</v>
      </c>
      <c r="AI258" s="116" t="n">
        <v>6891.4826</v>
      </c>
      <c r="AJ258" s="116" t="n">
        <v>7003.4475</v>
      </c>
      <c r="AK258" s="116" t="n">
        <v>7113.1731</v>
      </c>
      <c r="AL258" s="116" t="n">
        <v>7220.7041</v>
      </c>
      <c r="AM258" s="116" t="n">
        <v>7326.0846</v>
      </c>
    </row>
    <row r="259" customFormat="false" ht="21" hidden="false" customHeight="true" outlineLevel="0" collapsed="false">
      <c r="A259" s="46"/>
      <c r="B259" s="46"/>
      <c r="C259" s="46" t="s">
        <v>212</v>
      </c>
      <c r="D259" s="116" t="n">
        <v>0</v>
      </c>
      <c r="E259" s="116" t="n">
        <v>0</v>
      </c>
      <c r="F259" s="116" t="n">
        <v>0</v>
      </c>
      <c r="G259" s="116" t="n">
        <v>438.875</v>
      </c>
      <c r="H259" s="116" t="n">
        <v>943.4599</v>
      </c>
      <c r="I259" s="116" t="n">
        <v>1511.7834</v>
      </c>
      <c r="J259" s="116" t="n">
        <v>2141.9266</v>
      </c>
      <c r="K259" s="116" t="n">
        <v>2832.0222</v>
      </c>
      <c r="L259" s="116" t="n">
        <v>3580.2526</v>
      </c>
      <c r="M259" s="116" t="n">
        <v>3758.4421</v>
      </c>
      <c r="N259" s="116" t="n">
        <v>3933.0678</v>
      </c>
      <c r="O259" s="116" t="n">
        <v>4104.2009</v>
      </c>
      <c r="P259" s="116" t="n">
        <v>4271.9114</v>
      </c>
      <c r="Q259" s="116" t="n">
        <v>4436.2677</v>
      </c>
      <c r="R259" s="116" t="n">
        <v>4597.3369</v>
      </c>
      <c r="S259" s="116" t="n">
        <v>4755.1847</v>
      </c>
      <c r="T259" s="116" t="n">
        <v>4909.8755</v>
      </c>
      <c r="U259" s="116" t="n">
        <v>5061.4725</v>
      </c>
      <c r="V259" s="116" t="n">
        <v>5210.0376</v>
      </c>
      <c r="W259" s="116" t="n">
        <v>5355.6314</v>
      </c>
      <c r="X259" s="116" t="n">
        <v>5498.3133</v>
      </c>
      <c r="Y259" s="116" t="n">
        <v>5638.1415</v>
      </c>
      <c r="Z259" s="116" t="n">
        <v>5775.1732</v>
      </c>
      <c r="AA259" s="116" t="n">
        <v>5909.4643</v>
      </c>
      <c r="AB259" s="116" t="n">
        <v>6041.0695</v>
      </c>
      <c r="AC259" s="116" t="n">
        <v>6170.0426</v>
      </c>
      <c r="AD259" s="116" t="n">
        <v>6296.4363</v>
      </c>
      <c r="AE259" s="116" t="n">
        <v>6420.3021</v>
      </c>
      <c r="AF259" s="116" t="n">
        <v>6541.6906</v>
      </c>
      <c r="AG259" s="116" t="n">
        <v>6660.6513</v>
      </c>
      <c r="AH259" s="116" t="n">
        <v>6777.2328</v>
      </c>
      <c r="AI259" s="116" t="n">
        <v>6891.4826</v>
      </c>
      <c r="AJ259" s="116" t="n">
        <v>7003.4475</v>
      </c>
      <c r="AK259" s="116" t="n">
        <v>7113.1731</v>
      </c>
      <c r="AL259" s="116" t="n">
        <v>7220.7041</v>
      </c>
      <c r="AM259" s="116" t="n">
        <v>7326.0846</v>
      </c>
    </row>
    <row r="260" customFormat="false" ht="21" hidden="false" customHeight="true" outlineLevel="0" collapsed="false">
      <c r="A260" s="46"/>
      <c r="B260" s="46"/>
      <c r="C260" s="46" t="s">
        <v>214</v>
      </c>
      <c r="D260" s="116" t="n">
        <v>0</v>
      </c>
      <c r="E260" s="116" t="n">
        <v>0</v>
      </c>
      <c r="F260" s="116" t="n">
        <v>0</v>
      </c>
      <c r="G260" s="116" t="n">
        <v>438.875</v>
      </c>
      <c r="H260" s="116" t="n">
        <v>943.4599</v>
      </c>
      <c r="I260" s="116" t="n">
        <v>1511.7834</v>
      </c>
      <c r="J260" s="116" t="n">
        <v>2141.9266</v>
      </c>
      <c r="K260" s="116" t="n">
        <v>2832.0222</v>
      </c>
      <c r="L260" s="116" t="n">
        <v>3580.2526</v>
      </c>
      <c r="M260" s="116" t="n">
        <v>3758.4421</v>
      </c>
      <c r="N260" s="116" t="n">
        <v>3933.0678</v>
      </c>
      <c r="O260" s="116" t="n">
        <v>4104.2009</v>
      </c>
      <c r="P260" s="116" t="n">
        <v>4271.9114</v>
      </c>
      <c r="Q260" s="116" t="n">
        <v>4436.2677</v>
      </c>
      <c r="R260" s="116" t="n">
        <v>4597.3369</v>
      </c>
      <c r="S260" s="116" t="n">
        <v>4755.1847</v>
      </c>
      <c r="T260" s="116" t="n">
        <v>4909.8755</v>
      </c>
      <c r="U260" s="116" t="n">
        <v>5061.4725</v>
      </c>
      <c r="V260" s="116" t="n">
        <v>5210.0376</v>
      </c>
      <c r="W260" s="116" t="n">
        <v>5355.6314</v>
      </c>
      <c r="X260" s="116" t="n">
        <v>5498.3133</v>
      </c>
      <c r="Y260" s="116" t="n">
        <v>5638.1415</v>
      </c>
      <c r="Z260" s="116" t="n">
        <v>5775.1732</v>
      </c>
      <c r="AA260" s="116" t="n">
        <v>5909.4643</v>
      </c>
      <c r="AB260" s="116" t="n">
        <v>6041.0695</v>
      </c>
      <c r="AC260" s="116" t="n">
        <v>6170.0426</v>
      </c>
      <c r="AD260" s="116" t="n">
        <v>6296.4363</v>
      </c>
      <c r="AE260" s="116" t="n">
        <v>6420.3021</v>
      </c>
      <c r="AF260" s="116" t="n">
        <v>6541.6906</v>
      </c>
      <c r="AG260" s="116" t="n">
        <v>6660.6513</v>
      </c>
      <c r="AH260" s="116" t="n">
        <v>6777.2328</v>
      </c>
      <c r="AI260" s="116" t="n">
        <v>6891.4826</v>
      </c>
      <c r="AJ260" s="116" t="n">
        <v>7003.4475</v>
      </c>
      <c r="AK260" s="116" t="n">
        <v>7113.1731</v>
      </c>
      <c r="AL260" s="116" t="n">
        <v>7220.7041</v>
      </c>
      <c r="AM260" s="116" t="n">
        <v>7326.0846</v>
      </c>
    </row>
    <row r="261" customFormat="false" ht="21" hidden="false" customHeight="true" outlineLevel="0" collapsed="false">
      <c r="A261" s="46"/>
      <c r="B261" s="46"/>
      <c r="C261" s="46" t="s">
        <v>216</v>
      </c>
      <c r="D261" s="116" t="n">
        <v>0</v>
      </c>
      <c r="E261" s="116" t="n">
        <v>0</v>
      </c>
      <c r="F261" s="116" t="n">
        <v>0</v>
      </c>
      <c r="G261" s="116" t="n">
        <v>438.875</v>
      </c>
      <c r="H261" s="116" t="n">
        <v>943.4599</v>
      </c>
      <c r="I261" s="116" t="n">
        <v>1511.7834</v>
      </c>
      <c r="J261" s="116" t="n">
        <v>2141.9266</v>
      </c>
      <c r="K261" s="116" t="n">
        <v>2832.0222</v>
      </c>
      <c r="L261" s="116" t="n">
        <v>3580.2526</v>
      </c>
      <c r="M261" s="116" t="n">
        <v>3758.4421</v>
      </c>
      <c r="N261" s="116" t="n">
        <v>3933.0678</v>
      </c>
      <c r="O261" s="116" t="n">
        <v>4104.2009</v>
      </c>
      <c r="P261" s="116" t="n">
        <v>4271.9114</v>
      </c>
      <c r="Q261" s="116" t="n">
        <v>4436.2677</v>
      </c>
      <c r="R261" s="116" t="n">
        <v>4597.3369</v>
      </c>
      <c r="S261" s="116" t="n">
        <v>4755.1847</v>
      </c>
      <c r="T261" s="116" t="n">
        <v>4909.8755</v>
      </c>
      <c r="U261" s="116" t="n">
        <v>5061.4725</v>
      </c>
      <c r="V261" s="116" t="n">
        <v>5210.0376</v>
      </c>
      <c r="W261" s="116" t="n">
        <v>5355.6314</v>
      </c>
      <c r="X261" s="116" t="n">
        <v>5498.3133</v>
      </c>
      <c r="Y261" s="116" t="n">
        <v>5638.1415</v>
      </c>
      <c r="Z261" s="116" t="n">
        <v>5775.1732</v>
      </c>
      <c r="AA261" s="116" t="n">
        <v>5909.4643</v>
      </c>
      <c r="AB261" s="116" t="n">
        <v>6041.0695</v>
      </c>
      <c r="AC261" s="116" t="n">
        <v>6170.0426</v>
      </c>
      <c r="AD261" s="116" t="n">
        <v>6296.4363</v>
      </c>
      <c r="AE261" s="116" t="n">
        <v>6420.3021</v>
      </c>
      <c r="AF261" s="116" t="n">
        <v>6541.6906</v>
      </c>
      <c r="AG261" s="116" t="n">
        <v>6660.6513</v>
      </c>
      <c r="AH261" s="116" t="n">
        <v>6777.2328</v>
      </c>
      <c r="AI261" s="116" t="n">
        <v>6891.4826</v>
      </c>
      <c r="AJ261" s="116" t="n">
        <v>7003.4475</v>
      </c>
      <c r="AK261" s="116" t="n">
        <v>7113.1731</v>
      </c>
      <c r="AL261" s="116" t="n">
        <v>7220.7041</v>
      </c>
      <c r="AM261" s="116" t="n">
        <v>7326.0846</v>
      </c>
    </row>
    <row r="262" customFormat="false" ht="21" hidden="false" customHeight="true" outlineLevel="0" collapsed="false">
      <c r="A262" s="46"/>
      <c r="B262" s="46"/>
      <c r="C262" s="46" t="s">
        <v>218</v>
      </c>
      <c r="D262" s="116" t="n">
        <v>0</v>
      </c>
      <c r="E262" s="116" t="n">
        <v>0</v>
      </c>
      <c r="F262" s="116" t="n">
        <v>0</v>
      </c>
      <c r="G262" s="116" t="n">
        <v>438.875</v>
      </c>
      <c r="H262" s="116" t="n">
        <v>943.4599</v>
      </c>
      <c r="I262" s="116" t="n">
        <v>1511.7834</v>
      </c>
      <c r="J262" s="116" t="n">
        <v>2141.9266</v>
      </c>
      <c r="K262" s="116" t="n">
        <v>2832.0222</v>
      </c>
      <c r="L262" s="116" t="n">
        <v>3580.2526</v>
      </c>
      <c r="M262" s="116" t="n">
        <v>3758.4421</v>
      </c>
      <c r="N262" s="116" t="n">
        <v>3933.0678</v>
      </c>
      <c r="O262" s="116" t="n">
        <v>4104.2009</v>
      </c>
      <c r="P262" s="116" t="n">
        <v>4271.9114</v>
      </c>
      <c r="Q262" s="116" t="n">
        <v>4436.2677</v>
      </c>
      <c r="R262" s="116" t="n">
        <v>4597.3369</v>
      </c>
      <c r="S262" s="116" t="n">
        <v>4755.1847</v>
      </c>
      <c r="T262" s="116" t="n">
        <v>4909.8755</v>
      </c>
      <c r="U262" s="116" t="n">
        <v>5061.4725</v>
      </c>
      <c r="V262" s="116" t="n">
        <v>5210.0376</v>
      </c>
      <c r="W262" s="116" t="n">
        <v>5355.6314</v>
      </c>
      <c r="X262" s="116" t="n">
        <v>5498.3133</v>
      </c>
      <c r="Y262" s="116" t="n">
        <v>5638.1415</v>
      </c>
      <c r="Z262" s="116" t="n">
        <v>5775.1732</v>
      </c>
      <c r="AA262" s="116" t="n">
        <v>5909.4643</v>
      </c>
      <c r="AB262" s="116" t="n">
        <v>6041.0695</v>
      </c>
      <c r="AC262" s="116" t="n">
        <v>6170.0426</v>
      </c>
      <c r="AD262" s="116" t="n">
        <v>6296.4363</v>
      </c>
      <c r="AE262" s="116" t="n">
        <v>6420.3021</v>
      </c>
      <c r="AF262" s="116" t="n">
        <v>6541.6906</v>
      </c>
      <c r="AG262" s="116" t="n">
        <v>6660.6513</v>
      </c>
      <c r="AH262" s="116" t="n">
        <v>6777.2328</v>
      </c>
      <c r="AI262" s="116" t="n">
        <v>6891.4826</v>
      </c>
      <c r="AJ262" s="116" t="n">
        <v>7003.4475</v>
      </c>
      <c r="AK262" s="116" t="n">
        <v>7113.1731</v>
      </c>
      <c r="AL262" s="116" t="n">
        <v>7220.7041</v>
      </c>
      <c r="AM262" s="116" t="n">
        <v>7326.0846</v>
      </c>
    </row>
    <row r="263" customFormat="false" ht="21" hidden="false" customHeight="true" outlineLevel="0" collapsed="false">
      <c r="A263" s="46"/>
      <c r="B263" s="46"/>
      <c r="C263" s="46" t="s">
        <v>220</v>
      </c>
      <c r="D263" s="116" t="n">
        <v>0</v>
      </c>
      <c r="E263" s="116" t="n">
        <v>0</v>
      </c>
      <c r="F263" s="116" t="n">
        <v>0</v>
      </c>
      <c r="G263" s="116" t="n">
        <v>0</v>
      </c>
      <c r="H263" s="116" t="n">
        <v>268.8273</v>
      </c>
      <c r="I263" s="116" t="n">
        <v>416.8542</v>
      </c>
      <c r="J263" s="116" t="n">
        <v>573.5936</v>
      </c>
      <c r="K263" s="116" t="n">
        <v>738.7823</v>
      </c>
      <c r="L263" s="116" t="n">
        <v>912.1641</v>
      </c>
      <c r="M263" s="116" t="n">
        <v>937.277</v>
      </c>
      <c r="N263" s="116" t="n">
        <v>961.8876</v>
      </c>
      <c r="O263" s="116" t="n">
        <v>986.006</v>
      </c>
      <c r="P263" s="116" t="n">
        <v>1009.6421</v>
      </c>
      <c r="Q263" s="116" t="n">
        <v>1032.8054</v>
      </c>
      <c r="R263" s="116" t="n">
        <v>1055.5055</v>
      </c>
      <c r="S263" s="116" t="n">
        <v>1077.7515</v>
      </c>
      <c r="T263" s="116" t="n">
        <v>1099.5526</v>
      </c>
      <c r="U263" s="116" t="n">
        <v>1120.9178</v>
      </c>
      <c r="V263" s="116" t="n">
        <v>1141.8556</v>
      </c>
      <c r="W263" s="116" t="n">
        <v>1162.3746</v>
      </c>
      <c r="X263" s="116" t="n">
        <v>1182.4833</v>
      </c>
      <c r="Y263" s="116" t="n">
        <v>1202.1898</v>
      </c>
      <c r="Z263" s="116" t="n">
        <v>1221.5022</v>
      </c>
      <c r="AA263" s="116" t="n">
        <v>1240.4283</v>
      </c>
      <c r="AB263" s="116" t="n">
        <v>1258.9759</v>
      </c>
      <c r="AC263" s="116" t="n">
        <v>1277.1525</v>
      </c>
      <c r="AD263" s="116" t="n">
        <v>1294.9656</v>
      </c>
      <c r="AE263" s="116" t="n">
        <v>1312.4225</v>
      </c>
      <c r="AF263" s="116" t="n">
        <v>1329.5302</v>
      </c>
      <c r="AG263" s="116" t="n">
        <v>1346.2958</v>
      </c>
      <c r="AH263" s="116" t="n">
        <v>1362.726</v>
      </c>
      <c r="AI263" s="116" t="n">
        <v>1378.8277</v>
      </c>
      <c r="AJ263" s="116" t="n">
        <v>1394.6073</v>
      </c>
      <c r="AK263" s="116" t="n">
        <v>1410.0713</v>
      </c>
      <c r="AL263" s="116" t="n">
        <v>1425.226</v>
      </c>
      <c r="AM263" s="116" t="n">
        <v>1440.0777</v>
      </c>
    </row>
    <row r="264" customFormat="false" ht="21" hidden="false" customHeight="true" outlineLevel="0" collapsed="false">
      <c r="A264" s="46"/>
      <c r="B264" s="46"/>
      <c r="C264" s="46" t="s">
        <v>221</v>
      </c>
      <c r="D264" s="116" t="n">
        <v>0</v>
      </c>
      <c r="E264" s="116" t="n">
        <v>0</v>
      </c>
      <c r="F264" s="116" t="n">
        <v>0</v>
      </c>
      <c r="G264" s="116" t="n">
        <v>438.875</v>
      </c>
      <c r="H264" s="116" t="n">
        <v>943.4599</v>
      </c>
      <c r="I264" s="116" t="n">
        <v>1511.7834</v>
      </c>
      <c r="J264" s="116" t="n">
        <v>2141.9266</v>
      </c>
      <c r="K264" s="116" t="n">
        <v>2832.0222</v>
      </c>
      <c r="L264" s="116" t="n">
        <v>3580.2526</v>
      </c>
      <c r="M264" s="116" t="n">
        <v>3758.4421</v>
      </c>
      <c r="N264" s="116" t="n">
        <v>3933.0678</v>
      </c>
      <c r="O264" s="116" t="n">
        <v>4104.2009</v>
      </c>
      <c r="P264" s="116" t="n">
        <v>4271.9114</v>
      </c>
      <c r="Q264" s="116" t="n">
        <v>4436.2677</v>
      </c>
      <c r="R264" s="116" t="n">
        <v>4597.3369</v>
      </c>
      <c r="S264" s="116" t="n">
        <v>4755.1847</v>
      </c>
      <c r="T264" s="116" t="n">
        <v>4909.8755</v>
      </c>
      <c r="U264" s="116" t="n">
        <v>5061.4725</v>
      </c>
      <c r="V264" s="116" t="n">
        <v>5210.0376</v>
      </c>
      <c r="W264" s="116" t="n">
        <v>5355.6314</v>
      </c>
      <c r="X264" s="116" t="n">
        <v>5498.3133</v>
      </c>
      <c r="Y264" s="116" t="n">
        <v>5638.1415</v>
      </c>
      <c r="Z264" s="116" t="n">
        <v>5775.1732</v>
      </c>
      <c r="AA264" s="116" t="n">
        <v>5909.4643</v>
      </c>
      <c r="AB264" s="116" t="n">
        <v>6041.0695</v>
      </c>
      <c r="AC264" s="116" t="n">
        <v>6170.0426</v>
      </c>
      <c r="AD264" s="116" t="n">
        <v>6296.4363</v>
      </c>
      <c r="AE264" s="116" t="n">
        <v>6420.3021</v>
      </c>
      <c r="AF264" s="116" t="n">
        <v>6541.6906</v>
      </c>
      <c r="AG264" s="116" t="n">
        <v>6660.6513</v>
      </c>
      <c r="AH264" s="116" t="n">
        <v>6777.2328</v>
      </c>
      <c r="AI264" s="116" t="n">
        <v>6891.4826</v>
      </c>
      <c r="AJ264" s="116" t="n">
        <v>7003.4475</v>
      </c>
      <c r="AK264" s="116" t="n">
        <v>7113.1731</v>
      </c>
      <c r="AL264" s="116" t="n">
        <v>7220.7041</v>
      </c>
      <c r="AM264" s="116" t="n">
        <v>7326.0846</v>
      </c>
    </row>
    <row r="265" customFormat="false" ht="21" hidden="false" customHeight="true" outlineLevel="0" collapsed="false">
      <c r="A265" s="46"/>
      <c r="B265" s="46"/>
      <c r="C265" s="46" t="s">
        <v>222</v>
      </c>
      <c r="D265" s="116" t="n">
        <v>0</v>
      </c>
      <c r="E265" s="116" t="n">
        <v>0</v>
      </c>
      <c r="F265" s="116" t="n">
        <v>0</v>
      </c>
      <c r="G265" s="116" t="n">
        <v>0</v>
      </c>
      <c r="H265" s="116" t="n">
        <v>0</v>
      </c>
      <c r="I265" s="116" t="n">
        <v>0</v>
      </c>
      <c r="J265" s="116" t="n">
        <v>0</v>
      </c>
      <c r="K265" s="116" t="n">
        <v>0</v>
      </c>
      <c r="L265" s="116" t="n">
        <v>0</v>
      </c>
      <c r="M265" s="116" t="n">
        <v>0</v>
      </c>
      <c r="N265" s="116" t="n">
        <v>0</v>
      </c>
      <c r="O265" s="116" t="n">
        <v>0</v>
      </c>
      <c r="P265" s="116" t="n">
        <v>0</v>
      </c>
      <c r="Q265" s="116" t="n">
        <v>0</v>
      </c>
      <c r="R265" s="116" t="n">
        <v>0</v>
      </c>
      <c r="S265" s="116" t="n">
        <v>0</v>
      </c>
      <c r="T265" s="116" t="n">
        <v>0</v>
      </c>
      <c r="U265" s="116" t="n">
        <v>0</v>
      </c>
      <c r="V265" s="116" t="n">
        <v>0</v>
      </c>
      <c r="W265" s="116" t="n">
        <v>0</v>
      </c>
      <c r="X265" s="116" t="n">
        <v>0</v>
      </c>
      <c r="Y265" s="116" t="n">
        <v>0</v>
      </c>
      <c r="Z265" s="116" t="n">
        <v>0</v>
      </c>
      <c r="AA265" s="116" t="n">
        <v>0</v>
      </c>
      <c r="AB265" s="116" t="n">
        <v>0</v>
      </c>
      <c r="AC265" s="116" t="n">
        <v>0</v>
      </c>
      <c r="AD265" s="116" t="n">
        <v>0</v>
      </c>
      <c r="AE265" s="116" t="n">
        <v>0</v>
      </c>
      <c r="AF265" s="116" t="n">
        <v>0</v>
      </c>
      <c r="AG265" s="116" t="n">
        <v>0</v>
      </c>
      <c r="AH265" s="116" t="n">
        <v>0</v>
      </c>
      <c r="AI265" s="116" t="n">
        <v>0</v>
      </c>
      <c r="AJ265" s="116" t="n">
        <v>0</v>
      </c>
      <c r="AK265" s="116" t="n">
        <v>0</v>
      </c>
      <c r="AL265" s="116" t="n">
        <v>0</v>
      </c>
      <c r="AM265" s="116" t="n">
        <v>0</v>
      </c>
    </row>
    <row r="266" customFormat="false" ht="21" hidden="false" customHeight="true" outlineLevel="0" collapsed="false">
      <c r="A266" s="46"/>
      <c r="B266" s="46"/>
      <c r="C266" s="46" t="s">
        <v>223</v>
      </c>
      <c r="D266" s="116" t="n">
        <v>0</v>
      </c>
      <c r="E266" s="116" t="n">
        <v>0</v>
      </c>
      <c r="F266" s="116" t="n">
        <v>0</v>
      </c>
      <c r="G266" s="116" t="n">
        <v>0</v>
      </c>
      <c r="H266" s="116" t="n">
        <v>0</v>
      </c>
      <c r="I266" s="116" t="n">
        <v>0</v>
      </c>
      <c r="J266" s="116" t="n">
        <v>0</v>
      </c>
      <c r="K266" s="116" t="n">
        <v>0</v>
      </c>
      <c r="L266" s="116" t="n">
        <v>0</v>
      </c>
      <c r="M266" s="116" t="n">
        <v>0</v>
      </c>
      <c r="N266" s="116" t="n">
        <v>0</v>
      </c>
      <c r="O266" s="116" t="n">
        <v>0</v>
      </c>
      <c r="P266" s="116" t="n">
        <v>0</v>
      </c>
      <c r="Q266" s="116" t="n">
        <v>0</v>
      </c>
      <c r="R266" s="116" t="n">
        <v>0</v>
      </c>
      <c r="S266" s="116" t="n">
        <v>0</v>
      </c>
      <c r="T266" s="116" t="n">
        <v>0</v>
      </c>
      <c r="U266" s="116" t="n">
        <v>0</v>
      </c>
      <c r="V266" s="116" t="n">
        <v>0</v>
      </c>
      <c r="W266" s="116" t="n">
        <v>0</v>
      </c>
      <c r="X266" s="116" t="n">
        <v>0</v>
      </c>
      <c r="Y266" s="116" t="n">
        <v>0</v>
      </c>
      <c r="Z266" s="116" t="n">
        <v>0</v>
      </c>
      <c r="AA266" s="116" t="n">
        <v>0</v>
      </c>
      <c r="AB266" s="116" t="n">
        <v>0</v>
      </c>
      <c r="AC266" s="116" t="n">
        <v>0</v>
      </c>
      <c r="AD266" s="116" t="n">
        <v>0</v>
      </c>
      <c r="AE266" s="116" t="n">
        <v>0</v>
      </c>
      <c r="AF266" s="116" t="n">
        <v>0</v>
      </c>
      <c r="AG266" s="116" t="n">
        <v>0</v>
      </c>
      <c r="AH266" s="116" t="n">
        <v>0</v>
      </c>
      <c r="AI266" s="116" t="n">
        <v>0</v>
      </c>
      <c r="AJ266" s="116" t="n">
        <v>0</v>
      </c>
      <c r="AK266" s="116" t="n">
        <v>0</v>
      </c>
      <c r="AL266" s="116" t="n">
        <v>0</v>
      </c>
      <c r="AM266" s="116" t="n">
        <v>0</v>
      </c>
    </row>
    <row r="267" customFormat="false" ht="21" hidden="false" customHeight="true" outlineLevel="0" collapsed="false">
      <c r="A267" s="46"/>
      <c r="B267" s="46"/>
      <c r="C267" s="46"/>
      <c r="D267" s="112"/>
      <c r="E267" s="112"/>
      <c r="F267" s="112"/>
      <c r="G267" s="112"/>
      <c r="H267" s="112"/>
      <c r="I267" s="112"/>
      <c r="J267" s="112"/>
      <c r="K267" s="112"/>
      <c r="L267" s="112"/>
      <c r="M267" s="112"/>
      <c r="N267" s="112"/>
      <c r="O267" s="112"/>
      <c r="P267" s="112"/>
      <c r="Q267" s="112"/>
      <c r="R267" s="112"/>
      <c r="S267" s="112"/>
      <c r="T267" s="112"/>
      <c r="U267" s="112"/>
      <c r="V267" s="112"/>
      <c r="W267" s="112"/>
      <c r="X267" s="112"/>
      <c r="Y267" s="112"/>
      <c r="Z267" s="112"/>
      <c r="AA267" s="112"/>
      <c r="AB267" s="112"/>
      <c r="AC267" s="112"/>
      <c r="AD267" s="112"/>
      <c r="AE267" s="112"/>
      <c r="AF267" s="112"/>
      <c r="AG267" s="112"/>
      <c r="AH267" s="112"/>
      <c r="AI267" s="112"/>
      <c r="AJ267" s="112"/>
      <c r="AK267" s="112"/>
      <c r="AL267" s="112"/>
      <c r="AM267" s="112"/>
    </row>
    <row r="268" customFormat="false" ht="21" hidden="false" customHeight="true" outlineLevel="0" collapsed="false">
      <c r="A268" s="46"/>
      <c r="B268" s="46"/>
      <c r="C268" s="89" t="s">
        <v>353</v>
      </c>
      <c r="D268" s="115" t="n">
        <f aca="false">CHOOSE(Settings!$C$5,D269,D270,D271,D272,D273,D274,D275,D276,D277,D278,D279)</f>
        <v>0</v>
      </c>
      <c r="E268" s="115" t="n">
        <f aca="false">CHOOSE(Settings!$C$5,E269,E270,E271,E272,E273,E274,E275,E276,E277,E278,E279)</f>
        <v>0</v>
      </c>
      <c r="F268" s="115" t="n">
        <f aca="false">CHOOSE(Settings!$C$5,F269,F270,F271,F272,F273,F274,F275,F276,F277,F278,F279)</f>
        <v>0</v>
      </c>
      <c r="G268" s="115" t="n">
        <f aca="false">CHOOSE(Settings!$C$5,G269,G270,G271,G272,G273,G274,G275,G276,G277,G278,G279)</f>
        <v>16</v>
      </c>
      <c r="H268" s="115" t="n">
        <f aca="false">CHOOSE(Settings!$C$5,H269,H270,H271,H272,H273,H274,H275,H276,H277,H278,H279)</f>
        <v>16</v>
      </c>
      <c r="I268" s="115" t="n">
        <f aca="false">CHOOSE(Settings!$C$5,I269,I270,I271,I272,I273,I274,I275,I276,I277,I278,I279)</f>
        <v>16</v>
      </c>
      <c r="J268" s="115" t="n">
        <f aca="false">CHOOSE(Settings!$C$5,J269,J270,J271,J272,J273,J274,J275,J276,J277,J278,J279)</f>
        <v>16</v>
      </c>
      <c r="K268" s="115" t="n">
        <f aca="false">CHOOSE(Settings!$C$5,K269,K270,K271,K272,K273,K274,K275,K276,K277,K278,K279)</f>
        <v>16</v>
      </c>
      <c r="L268" s="115" t="n">
        <f aca="false">CHOOSE(Settings!$C$5,L269,L270,L271,L272,L273,L274,L275,L276,L277,L278,L279)</f>
        <v>16</v>
      </c>
      <c r="M268" s="115" t="n">
        <f aca="false">CHOOSE(Settings!$C$5,M269,M270,M271,M272,M273,M274,M275,M276,M277,M278,M279)</f>
        <v>16</v>
      </c>
      <c r="N268" s="115" t="n">
        <f aca="false">CHOOSE(Settings!$C$5,N269,N270,N271,N272,N273,N274,N275,N276,N277,N278,N279)</f>
        <v>16</v>
      </c>
      <c r="O268" s="115" t="n">
        <f aca="false">CHOOSE(Settings!$C$5,O269,O270,O271,O272,O273,O274,O275,O276,O277,O278,O279)</f>
        <v>16</v>
      </c>
      <c r="P268" s="115" t="n">
        <f aca="false">CHOOSE(Settings!$C$5,P269,P270,P271,P272,P273,P274,P275,P276,P277,P278,P279)</f>
        <v>16</v>
      </c>
      <c r="Q268" s="115" t="n">
        <f aca="false">CHOOSE(Settings!$C$5,Q269,Q270,Q271,Q272,Q273,Q274,Q275,Q276,Q277,Q278,Q279)</f>
        <v>16</v>
      </c>
      <c r="R268" s="115" t="n">
        <f aca="false">CHOOSE(Settings!$C$5,R269,R270,R271,R272,R273,R274,R275,R276,R277,R278,R279)</f>
        <v>16</v>
      </c>
      <c r="S268" s="115" t="n">
        <f aca="false">CHOOSE(Settings!$C$5,S269,S270,S271,S272,S273,S274,S275,S276,S277,S278,S279)</f>
        <v>32</v>
      </c>
      <c r="T268" s="115" t="n">
        <f aca="false">CHOOSE(Settings!$C$5,T269,T270,T271,T272,T273,T274,T275,T276,T277,T278,T279)</f>
        <v>32</v>
      </c>
      <c r="U268" s="115" t="n">
        <f aca="false">CHOOSE(Settings!$C$5,U269,U270,U271,U272,U273,U274,U275,U276,U277,U278,U279)</f>
        <v>32</v>
      </c>
      <c r="V268" s="115" t="n">
        <f aca="false">CHOOSE(Settings!$C$5,V269,V270,V271,V272,V273,V274,V275,V276,V277,V278,V279)</f>
        <v>32</v>
      </c>
      <c r="W268" s="115" t="n">
        <f aca="false">CHOOSE(Settings!$C$5,W269,W270,W271,W272,W273,W274,W275,W276,W277,W278,W279)</f>
        <v>32</v>
      </c>
      <c r="X268" s="115" t="n">
        <f aca="false">CHOOSE(Settings!$C$5,X269,X270,X271,X272,X273,X274,X275,X276,X277,X278,X279)</f>
        <v>32</v>
      </c>
      <c r="Y268" s="115" t="n">
        <f aca="false">CHOOSE(Settings!$C$5,Y269,Y270,Y271,Y272,Y273,Y274,Y275,Y276,Y277,Y278,Y279)</f>
        <v>44.4981</v>
      </c>
      <c r="Z268" s="115" t="n">
        <f aca="false">CHOOSE(Settings!$C$5,Z269,Z270,Z271,Z272,Z273,Z274,Z275,Z276,Z277,Z278,Z279)</f>
        <v>44.8504</v>
      </c>
      <c r="AA268" s="115" t="n">
        <f aca="false">CHOOSE(Settings!$C$5,AA269,AA270,AA271,AA272,AA273,AA274,AA275,AA276,AA277,AA278,AA279)</f>
        <v>45.1958</v>
      </c>
      <c r="AB268" s="115" t="n">
        <f aca="false">CHOOSE(Settings!$C$5,AB269,AB270,AB271,AB272,AB273,AB274,AB275,AB276,AB277,AB278,AB279)</f>
        <v>45.5342</v>
      </c>
      <c r="AC268" s="115" t="n">
        <f aca="false">CHOOSE(Settings!$C$5,AC269,AC270,AC271,AC272,AC273,AC274,AC275,AC276,AC277,AC278,AC279)</f>
        <v>45.8658</v>
      </c>
      <c r="AD268" s="115" t="n">
        <f aca="false">CHOOSE(Settings!$C$5,AD269,AD270,AD271,AD272,AD273,AD274,AD275,AD276,AD277,AD278,AD279)</f>
        <v>56.1908</v>
      </c>
      <c r="AE268" s="115" t="n">
        <f aca="false">CHOOSE(Settings!$C$5,AE269,AE270,AE271,AE272,AE273,AE274,AE275,AE276,AE277,AE278,AE279)</f>
        <v>49.7257</v>
      </c>
      <c r="AF268" s="115" t="n">
        <f aca="false">CHOOSE(Settings!$C$5,AF269,AF270,AF271,AF272,AF273,AF274,AF275,AF276,AF277,AF278,AF279)</f>
        <v>48.3015</v>
      </c>
      <c r="AG268" s="115" t="n">
        <f aca="false">CHOOSE(Settings!$C$5,AG269,AG270,AG271,AG272,AG273,AG274,AG275,AG276,AG277,AG278,AG279)</f>
        <v>49.2074</v>
      </c>
      <c r="AH268" s="115" t="n">
        <f aca="false">CHOOSE(Settings!$C$5,AH269,AH270,AH271,AH272,AH273,AH274,AH275,AH276,AH277,AH278,AH279)</f>
        <v>52.1072</v>
      </c>
      <c r="AI268" s="115" t="n">
        <f aca="false">CHOOSE(Settings!$C$5,AI269,AI270,AI271,AI272,AI273,AI274,AI275,AI276,AI277,AI278,AI279)</f>
        <v>51.121</v>
      </c>
      <c r="AJ268" s="115" t="n">
        <f aca="false">CHOOSE(Settings!$C$5,AJ269,AJ270,AJ271,AJ272,AJ273,AJ274,AJ275,AJ276,AJ277,AJ278,AJ279)</f>
        <v>42.0089</v>
      </c>
      <c r="AK268" s="115" t="n">
        <f aca="false">CHOOSE(Settings!$C$5,AK269,AK270,AK271,AK272,AK273,AK274,AK275,AK276,AK277,AK278,AK279)</f>
        <v>42.291</v>
      </c>
      <c r="AL268" s="115" t="n">
        <f aca="false">CHOOSE(Settings!$C$5,AL269,AL270,AL271,AL272,AL273,AL274,AL275,AL276,AL277,AL278,AL279)</f>
        <v>42.5675</v>
      </c>
      <c r="AM268" s="115" t="n">
        <f aca="false">CHOOSE(Settings!$C$5,AM269,AM270,AM271,AM272,AM273,AM274,AM275,AM276,AM277,AM278,AM279)</f>
        <v>42.8385</v>
      </c>
    </row>
    <row r="269" customFormat="false" ht="21" hidden="false" customHeight="true" outlineLevel="0" collapsed="false">
      <c r="A269" s="46"/>
      <c r="B269" s="46"/>
      <c r="C269" s="46" t="s">
        <v>207</v>
      </c>
      <c r="D269" s="116" t="n">
        <v>0</v>
      </c>
      <c r="E269" s="116" t="n">
        <v>0</v>
      </c>
      <c r="F269" s="116" t="n">
        <v>0</v>
      </c>
      <c r="G269" s="116" t="n">
        <v>16</v>
      </c>
      <c r="H269" s="116" t="n">
        <v>16</v>
      </c>
      <c r="I269" s="116" t="n">
        <v>16</v>
      </c>
      <c r="J269" s="116" t="n">
        <v>16</v>
      </c>
      <c r="K269" s="116" t="n">
        <v>16</v>
      </c>
      <c r="L269" s="116" t="n">
        <v>16</v>
      </c>
      <c r="M269" s="116" t="n">
        <v>16</v>
      </c>
      <c r="N269" s="116" t="n">
        <v>16</v>
      </c>
      <c r="O269" s="116" t="n">
        <v>16</v>
      </c>
      <c r="P269" s="116" t="n">
        <v>30.9849</v>
      </c>
      <c r="Q269" s="116" t="n">
        <v>31.4075</v>
      </c>
      <c r="R269" s="116" t="n">
        <v>31.8217</v>
      </c>
      <c r="S269" s="116" t="n">
        <v>32</v>
      </c>
      <c r="T269" s="116" t="n">
        <v>32</v>
      </c>
      <c r="U269" s="116" t="n">
        <v>43.0152</v>
      </c>
      <c r="V269" s="116" t="n">
        <v>43.3972</v>
      </c>
      <c r="W269" s="116" t="n">
        <v>43.7716</v>
      </c>
      <c r="X269" s="116" t="n">
        <v>44.1385</v>
      </c>
      <c r="Y269" s="116" t="n">
        <v>54.4981</v>
      </c>
      <c r="Z269" s="116" t="n">
        <v>41.1628</v>
      </c>
      <c r="AA269" s="116" t="n">
        <v>36.6758</v>
      </c>
      <c r="AB269" s="116" t="n">
        <v>39.3742</v>
      </c>
      <c r="AC269" s="116" t="n">
        <v>38.1858</v>
      </c>
      <c r="AD269" s="116" t="n">
        <v>40.8708</v>
      </c>
      <c r="AE269" s="116" t="n">
        <v>41.6693</v>
      </c>
      <c r="AF269" s="116" t="n">
        <v>42.4615</v>
      </c>
      <c r="AG269" s="116" t="n">
        <v>45.2474</v>
      </c>
      <c r="AH269" s="116" t="n">
        <v>46.1472</v>
      </c>
      <c r="AI269" s="116" t="n">
        <v>47.041</v>
      </c>
      <c r="AJ269" s="116" t="n">
        <v>49.9289</v>
      </c>
      <c r="AK269" s="116" t="n">
        <v>50.931</v>
      </c>
      <c r="AL269" s="116" t="n">
        <v>53.9275</v>
      </c>
      <c r="AM269" s="116" t="n">
        <v>55.0385</v>
      </c>
    </row>
    <row r="270" customFormat="false" ht="21" hidden="false" customHeight="true" outlineLevel="0" collapsed="false">
      <c r="A270" s="46"/>
      <c r="B270" s="46"/>
      <c r="C270" s="46" t="s">
        <v>209</v>
      </c>
      <c r="D270" s="116" t="n">
        <v>0</v>
      </c>
      <c r="E270" s="116" t="n">
        <v>0</v>
      </c>
      <c r="F270" s="116" t="n">
        <v>0</v>
      </c>
      <c r="G270" s="116" t="n">
        <v>16</v>
      </c>
      <c r="H270" s="116" t="n">
        <v>16</v>
      </c>
      <c r="I270" s="116" t="n">
        <v>16</v>
      </c>
      <c r="J270" s="116" t="n">
        <v>16</v>
      </c>
      <c r="K270" s="116" t="n">
        <v>16</v>
      </c>
      <c r="L270" s="116" t="n">
        <v>16</v>
      </c>
      <c r="M270" s="116" t="n">
        <v>16</v>
      </c>
      <c r="N270" s="116" t="n">
        <v>16</v>
      </c>
      <c r="O270" s="116" t="n">
        <v>16</v>
      </c>
      <c r="P270" s="116" t="n">
        <v>16</v>
      </c>
      <c r="Q270" s="116" t="n">
        <v>16</v>
      </c>
      <c r="R270" s="116" t="n">
        <v>16</v>
      </c>
      <c r="S270" s="116" t="n">
        <v>16</v>
      </c>
      <c r="T270" s="116" t="n">
        <v>16</v>
      </c>
      <c r="U270" s="116" t="n">
        <v>16</v>
      </c>
      <c r="V270" s="116" t="n">
        <v>32</v>
      </c>
      <c r="W270" s="116" t="n">
        <v>32</v>
      </c>
      <c r="X270" s="116" t="n">
        <v>32</v>
      </c>
      <c r="Y270" s="116" t="n">
        <v>32</v>
      </c>
      <c r="Z270" s="116" t="n">
        <v>32</v>
      </c>
      <c r="AA270" s="116" t="n">
        <v>32</v>
      </c>
      <c r="AB270" s="116" t="n">
        <v>32</v>
      </c>
      <c r="AC270" s="116" t="n">
        <v>32</v>
      </c>
      <c r="AD270" s="116" t="n">
        <v>32</v>
      </c>
      <c r="AE270" s="116" t="n">
        <v>32</v>
      </c>
      <c r="AF270" s="116" t="n">
        <v>46.8215</v>
      </c>
      <c r="AG270" s="116" t="n">
        <v>47.1274</v>
      </c>
      <c r="AH270" s="116" t="n">
        <v>47.4272</v>
      </c>
      <c r="AI270" s="116" t="n">
        <v>47.721</v>
      </c>
      <c r="AJ270" s="116" t="n">
        <v>48</v>
      </c>
      <c r="AK270" s="116" t="n">
        <v>48</v>
      </c>
      <c r="AL270" s="116" t="n">
        <v>48</v>
      </c>
      <c r="AM270" s="116" t="n">
        <v>58.8385</v>
      </c>
    </row>
    <row r="271" customFormat="false" ht="21" hidden="false" customHeight="true" outlineLevel="0" collapsed="false">
      <c r="A271" s="46"/>
      <c r="B271" s="46"/>
      <c r="C271" s="46" t="s">
        <v>210</v>
      </c>
      <c r="D271" s="116" t="n">
        <v>0</v>
      </c>
      <c r="E271" s="116" t="n">
        <v>0</v>
      </c>
      <c r="F271" s="116" t="n">
        <v>0</v>
      </c>
      <c r="G271" s="116" t="n">
        <v>16</v>
      </c>
      <c r="H271" s="116" t="n">
        <v>16</v>
      </c>
      <c r="I271" s="116" t="n">
        <v>16</v>
      </c>
      <c r="J271" s="116" t="n">
        <v>16</v>
      </c>
      <c r="K271" s="116" t="n">
        <v>16</v>
      </c>
      <c r="L271" s="116" t="n">
        <v>16</v>
      </c>
      <c r="M271" s="116" t="n">
        <v>16</v>
      </c>
      <c r="N271" s="116" t="n">
        <v>16</v>
      </c>
      <c r="O271" s="116" t="n">
        <v>16</v>
      </c>
      <c r="P271" s="116" t="n">
        <v>16</v>
      </c>
      <c r="Q271" s="116" t="n">
        <v>16</v>
      </c>
      <c r="R271" s="116" t="n">
        <v>16</v>
      </c>
      <c r="S271" s="116" t="n">
        <v>32</v>
      </c>
      <c r="T271" s="116" t="n">
        <v>32</v>
      </c>
      <c r="U271" s="116" t="n">
        <v>32</v>
      </c>
      <c r="V271" s="116" t="n">
        <v>32</v>
      </c>
      <c r="W271" s="116" t="n">
        <v>32</v>
      </c>
      <c r="X271" s="116" t="n">
        <v>32</v>
      </c>
      <c r="Y271" s="116" t="n">
        <v>44.4981</v>
      </c>
      <c r="Z271" s="116" t="n">
        <v>44.8504</v>
      </c>
      <c r="AA271" s="116" t="n">
        <v>45.1958</v>
      </c>
      <c r="AB271" s="116" t="n">
        <v>45.5342</v>
      </c>
      <c r="AC271" s="116" t="n">
        <v>45.8658</v>
      </c>
      <c r="AD271" s="116" t="n">
        <v>56.1908</v>
      </c>
      <c r="AE271" s="116" t="n">
        <v>49.7257</v>
      </c>
      <c r="AF271" s="116" t="n">
        <v>48.3015</v>
      </c>
      <c r="AG271" s="116" t="n">
        <v>49.2074</v>
      </c>
      <c r="AH271" s="116" t="n">
        <v>52.1072</v>
      </c>
      <c r="AI271" s="116" t="n">
        <v>51.121</v>
      </c>
      <c r="AJ271" s="116" t="n">
        <v>42.0089</v>
      </c>
      <c r="AK271" s="116" t="n">
        <v>42.291</v>
      </c>
      <c r="AL271" s="116" t="n">
        <v>42.5675</v>
      </c>
      <c r="AM271" s="116" t="n">
        <v>42.8385</v>
      </c>
    </row>
    <row r="272" customFormat="false" ht="21" hidden="false" customHeight="true" outlineLevel="0" collapsed="false">
      <c r="A272" s="46"/>
      <c r="B272" s="46"/>
      <c r="C272" s="46" t="s">
        <v>212</v>
      </c>
      <c r="D272" s="116" t="n">
        <v>0</v>
      </c>
      <c r="E272" s="116" t="n">
        <v>0</v>
      </c>
      <c r="F272" s="116" t="n">
        <v>0</v>
      </c>
      <c r="G272" s="116" t="n">
        <v>16</v>
      </c>
      <c r="H272" s="116" t="n">
        <v>16</v>
      </c>
      <c r="I272" s="116" t="n">
        <v>16</v>
      </c>
      <c r="J272" s="116" t="n">
        <v>16</v>
      </c>
      <c r="K272" s="116" t="n">
        <v>16</v>
      </c>
      <c r="L272" s="116" t="n">
        <v>16</v>
      </c>
      <c r="M272" s="116" t="n">
        <v>16</v>
      </c>
      <c r="N272" s="116" t="n">
        <v>16</v>
      </c>
      <c r="O272" s="116" t="n">
        <v>16</v>
      </c>
      <c r="P272" s="116" t="n">
        <v>16</v>
      </c>
      <c r="Q272" s="116" t="n">
        <v>16</v>
      </c>
      <c r="R272" s="116" t="n">
        <v>16</v>
      </c>
      <c r="S272" s="116" t="n">
        <v>32</v>
      </c>
      <c r="T272" s="116" t="n">
        <v>32</v>
      </c>
      <c r="U272" s="116" t="n">
        <v>32</v>
      </c>
      <c r="V272" s="116" t="n">
        <v>32</v>
      </c>
      <c r="W272" s="116" t="n">
        <v>32</v>
      </c>
      <c r="X272" s="116" t="n">
        <v>32</v>
      </c>
      <c r="Y272" s="116" t="n">
        <v>44.4981</v>
      </c>
      <c r="Z272" s="116" t="n">
        <v>44.8504</v>
      </c>
      <c r="AA272" s="116" t="n">
        <v>45.1958</v>
      </c>
      <c r="AB272" s="116" t="n">
        <v>45.5342</v>
      </c>
      <c r="AC272" s="116" t="n">
        <v>45.8658</v>
      </c>
      <c r="AD272" s="116" t="n">
        <v>56.1908</v>
      </c>
      <c r="AE272" s="116" t="n">
        <v>49.7257</v>
      </c>
      <c r="AF272" s="116" t="n">
        <v>48.3015</v>
      </c>
      <c r="AG272" s="116" t="n">
        <v>49.2074</v>
      </c>
      <c r="AH272" s="116" t="n">
        <v>52.1072</v>
      </c>
      <c r="AI272" s="116" t="n">
        <v>51.121</v>
      </c>
      <c r="AJ272" s="116" t="n">
        <v>42.0089</v>
      </c>
      <c r="AK272" s="116" t="n">
        <v>42.291</v>
      </c>
      <c r="AL272" s="116" t="n">
        <v>42.5675</v>
      </c>
      <c r="AM272" s="116" t="n">
        <v>42.8385</v>
      </c>
    </row>
    <row r="273" customFormat="false" ht="21" hidden="false" customHeight="true" outlineLevel="0" collapsed="false">
      <c r="A273" s="46"/>
      <c r="B273" s="46"/>
      <c r="C273" s="46" t="s">
        <v>214</v>
      </c>
      <c r="D273" s="116" t="n">
        <v>0</v>
      </c>
      <c r="E273" s="116" t="n">
        <v>0</v>
      </c>
      <c r="F273" s="116" t="n">
        <v>0</v>
      </c>
      <c r="G273" s="116" t="n">
        <v>16</v>
      </c>
      <c r="H273" s="116" t="n">
        <v>16</v>
      </c>
      <c r="I273" s="116" t="n">
        <v>16</v>
      </c>
      <c r="J273" s="116" t="n">
        <v>16</v>
      </c>
      <c r="K273" s="116" t="n">
        <v>16</v>
      </c>
      <c r="L273" s="116" t="n">
        <v>16</v>
      </c>
      <c r="M273" s="116" t="n">
        <v>16</v>
      </c>
      <c r="N273" s="116" t="n">
        <v>16</v>
      </c>
      <c r="O273" s="116" t="n">
        <v>16</v>
      </c>
      <c r="P273" s="116" t="n">
        <v>16</v>
      </c>
      <c r="Q273" s="116" t="n">
        <v>16</v>
      </c>
      <c r="R273" s="116" t="n">
        <v>16</v>
      </c>
      <c r="S273" s="116" t="n">
        <v>32</v>
      </c>
      <c r="T273" s="116" t="n">
        <v>32</v>
      </c>
      <c r="U273" s="116" t="n">
        <v>32</v>
      </c>
      <c r="V273" s="116" t="n">
        <v>32</v>
      </c>
      <c r="W273" s="116" t="n">
        <v>32</v>
      </c>
      <c r="X273" s="116" t="n">
        <v>32</v>
      </c>
      <c r="Y273" s="116" t="n">
        <v>44.4981</v>
      </c>
      <c r="Z273" s="116" t="n">
        <v>44.8504</v>
      </c>
      <c r="AA273" s="116" t="n">
        <v>45.1958</v>
      </c>
      <c r="AB273" s="116" t="n">
        <v>45.5342</v>
      </c>
      <c r="AC273" s="116" t="n">
        <v>45.8658</v>
      </c>
      <c r="AD273" s="116" t="n">
        <v>56.1908</v>
      </c>
      <c r="AE273" s="116" t="n">
        <v>49.7257</v>
      </c>
      <c r="AF273" s="116" t="n">
        <v>48.3015</v>
      </c>
      <c r="AG273" s="116" t="n">
        <v>49.2074</v>
      </c>
      <c r="AH273" s="116" t="n">
        <v>52.1072</v>
      </c>
      <c r="AI273" s="116" t="n">
        <v>51.121</v>
      </c>
      <c r="AJ273" s="116" t="n">
        <v>42.0089</v>
      </c>
      <c r="AK273" s="116" t="n">
        <v>42.291</v>
      </c>
      <c r="AL273" s="116" t="n">
        <v>42.5675</v>
      </c>
      <c r="AM273" s="116" t="n">
        <v>42.8385</v>
      </c>
    </row>
    <row r="274" customFormat="false" ht="21" hidden="false" customHeight="true" outlineLevel="0" collapsed="false">
      <c r="A274" s="46"/>
      <c r="B274" s="46"/>
      <c r="C274" s="46" t="s">
        <v>216</v>
      </c>
      <c r="D274" s="116" t="n">
        <v>0</v>
      </c>
      <c r="E274" s="116" t="n">
        <v>0</v>
      </c>
      <c r="F274" s="116" t="n">
        <v>0</v>
      </c>
      <c r="G274" s="116" t="n">
        <v>16</v>
      </c>
      <c r="H274" s="116" t="n">
        <v>16</v>
      </c>
      <c r="I274" s="116" t="n">
        <v>16</v>
      </c>
      <c r="J274" s="116" t="n">
        <v>16</v>
      </c>
      <c r="K274" s="116" t="n">
        <v>16</v>
      </c>
      <c r="L274" s="116" t="n">
        <v>16</v>
      </c>
      <c r="M274" s="116" t="n">
        <v>16</v>
      </c>
      <c r="N274" s="116" t="n">
        <v>16</v>
      </c>
      <c r="O274" s="116" t="n">
        <v>16</v>
      </c>
      <c r="P274" s="116" t="n">
        <v>16</v>
      </c>
      <c r="Q274" s="116" t="n">
        <v>16</v>
      </c>
      <c r="R274" s="116" t="n">
        <v>16</v>
      </c>
      <c r="S274" s="116" t="n">
        <v>16</v>
      </c>
      <c r="T274" s="116" t="n">
        <v>16</v>
      </c>
      <c r="U274" s="116" t="n">
        <v>16</v>
      </c>
      <c r="V274" s="116" t="n">
        <v>32</v>
      </c>
      <c r="W274" s="116" t="n">
        <v>32</v>
      </c>
      <c r="X274" s="116" t="n">
        <v>32</v>
      </c>
      <c r="Y274" s="116" t="n">
        <v>32</v>
      </c>
      <c r="Z274" s="116" t="n">
        <v>32</v>
      </c>
      <c r="AA274" s="116" t="n">
        <v>32</v>
      </c>
      <c r="AB274" s="116" t="n">
        <v>32</v>
      </c>
      <c r="AC274" s="116" t="n">
        <v>32</v>
      </c>
      <c r="AD274" s="116" t="n">
        <v>32</v>
      </c>
      <c r="AE274" s="116" t="n">
        <v>32</v>
      </c>
      <c r="AF274" s="116" t="n">
        <v>46.8215</v>
      </c>
      <c r="AG274" s="116" t="n">
        <v>47.1274</v>
      </c>
      <c r="AH274" s="116" t="n">
        <v>47.4272</v>
      </c>
      <c r="AI274" s="116" t="n">
        <v>47.721</v>
      </c>
      <c r="AJ274" s="116" t="n">
        <v>48</v>
      </c>
      <c r="AK274" s="116" t="n">
        <v>48</v>
      </c>
      <c r="AL274" s="116" t="n">
        <v>48</v>
      </c>
      <c r="AM274" s="116" t="n">
        <v>58.8385</v>
      </c>
    </row>
    <row r="275" customFormat="false" ht="21" hidden="false" customHeight="true" outlineLevel="0" collapsed="false">
      <c r="A275" s="46"/>
      <c r="B275" s="46"/>
      <c r="C275" s="46" t="s">
        <v>218</v>
      </c>
      <c r="D275" s="116" t="n">
        <v>0</v>
      </c>
      <c r="E275" s="116" t="n">
        <v>0</v>
      </c>
      <c r="F275" s="116" t="n">
        <v>0</v>
      </c>
      <c r="G275" s="116" t="n">
        <v>16</v>
      </c>
      <c r="H275" s="116" t="n">
        <v>16</v>
      </c>
      <c r="I275" s="116" t="n">
        <v>16</v>
      </c>
      <c r="J275" s="116" t="n">
        <v>16</v>
      </c>
      <c r="K275" s="116" t="n">
        <v>16</v>
      </c>
      <c r="L275" s="116" t="n">
        <v>16</v>
      </c>
      <c r="M275" s="116" t="n">
        <v>16</v>
      </c>
      <c r="N275" s="116" t="n">
        <v>16</v>
      </c>
      <c r="O275" s="116" t="n">
        <v>16</v>
      </c>
      <c r="P275" s="116" t="n">
        <v>16</v>
      </c>
      <c r="Q275" s="116" t="n">
        <v>16</v>
      </c>
      <c r="R275" s="116" t="n">
        <v>16</v>
      </c>
      <c r="S275" s="116" t="n">
        <v>16</v>
      </c>
      <c r="T275" s="116" t="n">
        <v>16</v>
      </c>
      <c r="U275" s="116" t="n">
        <v>16</v>
      </c>
      <c r="V275" s="116" t="n">
        <v>32</v>
      </c>
      <c r="W275" s="116" t="n">
        <v>32</v>
      </c>
      <c r="X275" s="116" t="n">
        <v>32</v>
      </c>
      <c r="Y275" s="116" t="n">
        <v>32</v>
      </c>
      <c r="Z275" s="116" t="n">
        <v>32</v>
      </c>
      <c r="AA275" s="116" t="n">
        <v>32</v>
      </c>
      <c r="AB275" s="116" t="n">
        <v>32</v>
      </c>
      <c r="AC275" s="116" t="n">
        <v>32</v>
      </c>
      <c r="AD275" s="116" t="n">
        <v>32</v>
      </c>
      <c r="AE275" s="116" t="n">
        <v>32</v>
      </c>
      <c r="AF275" s="116" t="n">
        <v>46.8215</v>
      </c>
      <c r="AG275" s="116" t="n">
        <v>47.1274</v>
      </c>
      <c r="AH275" s="116" t="n">
        <v>47.4272</v>
      </c>
      <c r="AI275" s="116" t="n">
        <v>47.721</v>
      </c>
      <c r="AJ275" s="116" t="n">
        <v>48</v>
      </c>
      <c r="AK275" s="116" t="n">
        <v>48</v>
      </c>
      <c r="AL275" s="116" t="n">
        <v>48</v>
      </c>
      <c r="AM275" s="116" t="n">
        <v>58.8385</v>
      </c>
    </row>
    <row r="276" customFormat="false" ht="21" hidden="false" customHeight="true" outlineLevel="0" collapsed="false">
      <c r="A276" s="46"/>
      <c r="B276" s="46"/>
      <c r="C276" s="46" t="s">
        <v>220</v>
      </c>
      <c r="D276" s="116" t="n">
        <v>0</v>
      </c>
      <c r="E276" s="116" t="n">
        <v>0</v>
      </c>
      <c r="F276" s="116" t="n">
        <v>0</v>
      </c>
      <c r="G276" s="116" t="n">
        <v>0</v>
      </c>
      <c r="H276" s="116" t="n">
        <v>0</v>
      </c>
      <c r="I276" s="116" t="n">
        <v>10.0018</v>
      </c>
      <c r="J276" s="116" t="n">
        <v>10.1299</v>
      </c>
      <c r="K276" s="116" t="n">
        <v>10.2554</v>
      </c>
      <c r="L276" s="116" t="n">
        <v>10.3784</v>
      </c>
      <c r="M276" s="116" t="n">
        <v>10.4989</v>
      </c>
      <c r="N276" s="116" t="n">
        <v>10.6171</v>
      </c>
      <c r="O276" s="116" t="n">
        <v>10.7328</v>
      </c>
      <c r="P276" s="116" t="n">
        <v>10.8463</v>
      </c>
      <c r="Q276" s="116" t="n">
        <v>10.9575</v>
      </c>
      <c r="R276" s="116" t="n">
        <v>11.0664</v>
      </c>
      <c r="S276" s="116" t="n">
        <v>11.1732</v>
      </c>
      <c r="T276" s="116" t="n">
        <v>11.2779</v>
      </c>
      <c r="U276" s="116" t="n">
        <v>11.3804</v>
      </c>
      <c r="V276" s="116" t="n">
        <v>11.4809</v>
      </c>
      <c r="W276" s="116" t="n">
        <v>11.5794</v>
      </c>
      <c r="X276" s="116" t="n">
        <v>11.6759</v>
      </c>
      <c r="Y276" s="116" t="n">
        <v>11.7705</v>
      </c>
      <c r="Z276" s="116" t="n">
        <v>11.8632</v>
      </c>
      <c r="AA276" s="116" t="n">
        <v>11.9541</v>
      </c>
      <c r="AB276" s="116" t="n">
        <v>12.0431</v>
      </c>
      <c r="AC276" s="116" t="n">
        <v>12.1303</v>
      </c>
      <c r="AD276" s="116" t="n">
        <v>12.2158</v>
      </c>
      <c r="AE276" s="116" t="n">
        <v>12.2996</v>
      </c>
      <c r="AF276" s="116" t="n">
        <v>12.3817</v>
      </c>
      <c r="AG276" s="116" t="n">
        <v>12.4622</v>
      </c>
      <c r="AH276" s="116" t="n">
        <v>12.5411</v>
      </c>
      <c r="AI276" s="116" t="n">
        <v>12.6184</v>
      </c>
      <c r="AJ276" s="116" t="n">
        <v>12.6941</v>
      </c>
      <c r="AK276" s="116" t="n">
        <v>12.7683</v>
      </c>
      <c r="AL276" s="116" t="n">
        <v>12.8411</v>
      </c>
      <c r="AM276" s="116" t="n">
        <v>18.9124</v>
      </c>
    </row>
    <row r="277" customFormat="false" ht="21" hidden="false" customHeight="true" outlineLevel="0" collapsed="false">
      <c r="A277" s="46"/>
      <c r="B277" s="46"/>
      <c r="C277" s="46" t="s">
        <v>221</v>
      </c>
      <c r="D277" s="116" t="n">
        <v>0</v>
      </c>
      <c r="E277" s="116" t="n">
        <v>0</v>
      </c>
      <c r="F277" s="116" t="n">
        <v>0</v>
      </c>
      <c r="G277" s="116" t="n">
        <v>0</v>
      </c>
      <c r="H277" s="116" t="n">
        <v>0</v>
      </c>
      <c r="I277" s="116" t="n">
        <v>0</v>
      </c>
      <c r="J277" s="116" t="n">
        <v>0</v>
      </c>
      <c r="K277" s="116" t="n">
        <v>0</v>
      </c>
      <c r="L277" s="116" t="n">
        <v>0</v>
      </c>
      <c r="M277" s="116" t="n">
        <v>0</v>
      </c>
      <c r="N277" s="116" t="n">
        <v>0</v>
      </c>
      <c r="O277" s="116" t="n">
        <v>0</v>
      </c>
      <c r="P277" s="116" t="n">
        <v>0</v>
      </c>
      <c r="Q277" s="116" t="n">
        <v>0</v>
      </c>
      <c r="R277" s="116" t="n">
        <v>0</v>
      </c>
      <c r="S277" s="116" t="n">
        <v>0</v>
      </c>
      <c r="T277" s="116" t="n">
        <v>0</v>
      </c>
      <c r="U277" s="116" t="n">
        <v>0</v>
      </c>
      <c r="V277" s="116" t="n">
        <v>0</v>
      </c>
      <c r="W277" s="116" t="n">
        <v>0</v>
      </c>
      <c r="X277" s="116" t="n">
        <v>0</v>
      </c>
      <c r="Y277" s="116" t="n">
        <v>0</v>
      </c>
      <c r="Z277" s="116" t="n">
        <v>0</v>
      </c>
      <c r="AA277" s="116" t="n">
        <v>0</v>
      </c>
      <c r="AB277" s="116" t="n">
        <v>0</v>
      </c>
      <c r="AC277" s="116" t="n">
        <v>0</v>
      </c>
      <c r="AD277" s="116" t="n">
        <v>0</v>
      </c>
      <c r="AE277" s="116" t="n">
        <v>0</v>
      </c>
      <c r="AF277" s="116" t="n">
        <v>0</v>
      </c>
      <c r="AG277" s="116" t="n">
        <v>0</v>
      </c>
      <c r="AH277" s="116" t="n">
        <v>0</v>
      </c>
      <c r="AI277" s="116" t="n">
        <v>0</v>
      </c>
      <c r="AJ277" s="116" t="n">
        <v>0</v>
      </c>
      <c r="AK277" s="116" t="n">
        <v>0</v>
      </c>
      <c r="AL277" s="116" t="n">
        <v>0</v>
      </c>
      <c r="AM277" s="116" t="n">
        <v>0</v>
      </c>
    </row>
    <row r="278" customFormat="false" ht="21" hidden="false" customHeight="true" outlineLevel="0" collapsed="false">
      <c r="A278" s="46"/>
      <c r="B278" s="46"/>
      <c r="C278" s="46" t="s">
        <v>222</v>
      </c>
      <c r="D278" s="116" t="n">
        <v>0</v>
      </c>
      <c r="E278" s="116" t="n">
        <v>0</v>
      </c>
      <c r="F278" s="116" t="n">
        <v>0</v>
      </c>
      <c r="G278" s="116" t="n">
        <v>0</v>
      </c>
      <c r="H278" s="116" t="n">
        <v>0</v>
      </c>
      <c r="I278" s="116" t="n">
        <v>10.0018</v>
      </c>
      <c r="J278" s="116" t="n">
        <v>10.1299</v>
      </c>
      <c r="K278" s="116" t="n">
        <v>10.2554</v>
      </c>
      <c r="L278" s="116" t="n">
        <v>10.3784</v>
      </c>
      <c r="M278" s="116" t="n">
        <v>10.4989</v>
      </c>
      <c r="N278" s="116" t="n">
        <v>10.6171</v>
      </c>
      <c r="O278" s="116" t="n">
        <v>10.7328</v>
      </c>
      <c r="P278" s="116" t="n">
        <v>10.8463</v>
      </c>
      <c r="Q278" s="116" t="n">
        <v>10.9575</v>
      </c>
      <c r="R278" s="116" t="n">
        <v>11.0664</v>
      </c>
      <c r="S278" s="116" t="n">
        <v>11.1732</v>
      </c>
      <c r="T278" s="116" t="n">
        <v>11.2779</v>
      </c>
      <c r="U278" s="116" t="n">
        <v>11.3804</v>
      </c>
      <c r="V278" s="116" t="n">
        <v>11.4809</v>
      </c>
      <c r="W278" s="116" t="n">
        <v>11.5794</v>
      </c>
      <c r="X278" s="116" t="n">
        <v>11.6759</v>
      </c>
      <c r="Y278" s="116" t="n">
        <v>11.7705</v>
      </c>
      <c r="Z278" s="116" t="n">
        <v>11.8632</v>
      </c>
      <c r="AA278" s="116" t="n">
        <v>17.9541</v>
      </c>
      <c r="AB278" s="116" t="n">
        <v>18.0431</v>
      </c>
      <c r="AC278" s="116" t="n">
        <v>18.1303</v>
      </c>
      <c r="AD278" s="116" t="n">
        <v>18.2158</v>
      </c>
      <c r="AE278" s="116" t="n">
        <v>18.2996</v>
      </c>
      <c r="AF278" s="116" t="n">
        <v>18.3817</v>
      </c>
      <c r="AG278" s="116" t="n">
        <v>18.4622</v>
      </c>
      <c r="AH278" s="116" t="n">
        <v>18.5411</v>
      </c>
      <c r="AI278" s="116" t="n">
        <v>18.6184</v>
      </c>
      <c r="AJ278" s="116" t="n">
        <v>18.6941</v>
      </c>
      <c r="AK278" s="116" t="n">
        <v>18.7683</v>
      </c>
      <c r="AL278" s="116" t="n">
        <v>18.8411</v>
      </c>
      <c r="AM278" s="116" t="n">
        <v>18.9124</v>
      </c>
    </row>
    <row r="279" customFormat="false" ht="21" hidden="false" customHeight="true" outlineLevel="0" collapsed="false">
      <c r="A279" s="46"/>
      <c r="B279" s="46"/>
      <c r="C279" s="46" t="s">
        <v>223</v>
      </c>
      <c r="D279" s="116" t="n">
        <v>0</v>
      </c>
      <c r="E279" s="116" t="n">
        <v>0</v>
      </c>
      <c r="F279" s="116" t="n">
        <v>0</v>
      </c>
      <c r="G279" s="116" t="n">
        <v>0</v>
      </c>
      <c r="H279" s="116" t="n">
        <v>0</v>
      </c>
      <c r="I279" s="116" t="n">
        <v>0</v>
      </c>
      <c r="J279" s="116" t="n">
        <v>0</v>
      </c>
      <c r="K279" s="116" t="n">
        <v>0</v>
      </c>
      <c r="L279" s="116" t="n">
        <v>0</v>
      </c>
      <c r="M279" s="116" t="n">
        <v>0</v>
      </c>
      <c r="N279" s="116" t="n">
        <v>0</v>
      </c>
      <c r="O279" s="116" t="n">
        <v>0</v>
      </c>
      <c r="P279" s="116" t="n">
        <v>0</v>
      </c>
      <c r="Q279" s="116" t="n">
        <v>0</v>
      </c>
      <c r="R279" s="116" t="n">
        <v>0</v>
      </c>
      <c r="S279" s="116" t="n">
        <v>0</v>
      </c>
      <c r="T279" s="116" t="n">
        <v>0</v>
      </c>
      <c r="U279" s="116" t="n">
        <v>0</v>
      </c>
      <c r="V279" s="116" t="n">
        <v>0</v>
      </c>
      <c r="W279" s="116" t="n">
        <v>0</v>
      </c>
      <c r="X279" s="116" t="n">
        <v>0</v>
      </c>
      <c r="Y279" s="116" t="n">
        <v>0</v>
      </c>
      <c r="Z279" s="116" t="n">
        <v>0</v>
      </c>
      <c r="AA279" s="116" t="n">
        <v>0</v>
      </c>
      <c r="AB279" s="116" t="n">
        <v>0</v>
      </c>
      <c r="AC279" s="116" t="n">
        <v>0</v>
      </c>
      <c r="AD279" s="116" t="n">
        <v>0</v>
      </c>
      <c r="AE279" s="116" t="n">
        <v>0</v>
      </c>
      <c r="AF279" s="116" t="n">
        <v>0</v>
      </c>
      <c r="AG279" s="116" t="n">
        <v>0</v>
      </c>
      <c r="AH279" s="116" t="n">
        <v>0</v>
      </c>
      <c r="AI279" s="116" t="n">
        <v>0</v>
      </c>
      <c r="AJ279" s="116" t="n">
        <v>0</v>
      </c>
      <c r="AK279" s="116" t="n">
        <v>0</v>
      </c>
      <c r="AL279" s="116" t="n">
        <v>0</v>
      </c>
      <c r="AM279" s="116" t="n">
        <v>0</v>
      </c>
    </row>
    <row r="280" customFormat="false" ht="21" hidden="false" customHeight="true" outlineLevel="0" collapsed="false">
      <c r="A280" s="46"/>
      <c r="B280" s="46"/>
      <c r="C280" s="46"/>
      <c r="D280" s="112"/>
      <c r="E280" s="112"/>
      <c r="F280" s="112"/>
      <c r="G280" s="112"/>
      <c r="H280" s="112"/>
      <c r="I280" s="112"/>
      <c r="J280" s="112"/>
      <c r="K280" s="112"/>
      <c r="L280" s="112"/>
      <c r="M280" s="112"/>
      <c r="N280" s="112"/>
      <c r="O280" s="112"/>
      <c r="P280" s="112"/>
      <c r="Q280" s="112"/>
      <c r="R280" s="112"/>
      <c r="S280" s="112"/>
      <c r="T280" s="112"/>
      <c r="U280" s="112"/>
      <c r="V280" s="112"/>
      <c r="W280" s="112"/>
      <c r="X280" s="112"/>
      <c r="Y280" s="112"/>
      <c r="Z280" s="112"/>
      <c r="AA280" s="112"/>
      <c r="AB280" s="112"/>
      <c r="AC280" s="112"/>
      <c r="AD280" s="112"/>
      <c r="AE280" s="112"/>
      <c r="AF280" s="112"/>
      <c r="AG280" s="112"/>
      <c r="AH280" s="112"/>
      <c r="AI280" s="112"/>
      <c r="AJ280" s="112"/>
      <c r="AK280" s="112"/>
      <c r="AL280" s="112"/>
      <c r="AM280" s="112"/>
    </row>
    <row r="281" customFormat="false" ht="21" hidden="false" customHeight="true" outlineLevel="0" collapsed="false">
      <c r="A281" s="46"/>
      <c r="B281" s="46"/>
      <c r="C281" s="89" t="s">
        <v>354</v>
      </c>
      <c r="D281" s="115" t="n">
        <f aca="false">CHOOSE(Settings!$C$5,D282,D283,D284,D285,D286,D287,D288,D289,D290,D291,D292)</f>
        <v>0</v>
      </c>
      <c r="E281" s="115" t="n">
        <f aca="false">CHOOSE(Settings!$C$5,E282,E283,E284,E285,E286,E287,E288,E289,E290,E291,E292)</f>
        <v>0</v>
      </c>
      <c r="F281" s="115" t="n">
        <f aca="false">CHOOSE(Settings!$C$5,F282,F283,F284,F285,F286,F287,F288,F289,F290,F291,F292)</f>
        <v>0</v>
      </c>
      <c r="G281" s="115" t="n">
        <f aca="false">CHOOSE(Settings!$C$5,G282,G283,G284,G285,G286,G287,G288,G289,G290,G291,G292)</f>
        <v>0</v>
      </c>
      <c r="H281" s="115" t="n">
        <f aca="false">CHOOSE(Settings!$C$5,H282,H283,H284,H285,H286,H287,H288,H289,H290,H291,H292)</f>
        <v>0</v>
      </c>
      <c r="I281" s="115" t="n">
        <f aca="false">CHOOSE(Settings!$C$5,I282,I283,I284,I285,I286,I287,I288,I289,I290,I291,I292)</f>
        <v>0</v>
      </c>
      <c r="J281" s="115" t="n">
        <f aca="false">CHOOSE(Settings!$C$5,J282,J283,J284,J285,J286,J287,J288,J289,J290,J291,J292)</f>
        <v>4</v>
      </c>
      <c r="K281" s="115" t="n">
        <f aca="false">CHOOSE(Settings!$C$5,K282,K283,K284,K285,K286,K287,K288,K289,K290,K291,K292)</f>
        <v>4</v>
      </c>
      <c r="L281" s="115" t="n">
        <f aca="false">CHOOSE(Settings!$C$5,L282,L283,L284,L285,L286,L287,L288,L289,L290,L291,L292)</f>
        <v>4</v>
      </c>
      <c r="M281" s="115" t="n">
        <f aca="false">CHOOSE(Settings!$C$5,M282,M283,M284,M285,M286,M287,M288,M289,M290,M291,M292)</f>
        <v>4</v>
      </c>
      <c r="N281" s="115" t="n">
        <f aca="false">CHOOSE(Settings!$C$5,N282,N283,N284,N285,N286,N287,N288,N289,N290,N291,N292)</f>
        <v>4</v>
      </c>
      <c r="O281" s="115" t="n">
        <f aca="false">CHOOSE(Settings!$C$5,O282,O283,O284,O285,O286,O287,O288,O289,O290,O291,O292)</f>
        <v>4</v>
      </c>
      <c r="P281" s="115" t="n">
        <f aca="false">CHOOSE(Settings!$C$5,P282,P283,P284,P285,P286,P287,P288,P289,P290,P291,P292)</f>
        <v>4</v>
      </c>
      <c r="Q281" s="115" t="n">
        <f aca="false">CHOOSE(Settings!$C$5,Q282,Q283,Q284,Q285,Q286,Q287,Q288,Q289,Q290,Q291,Q292)</f>
        <v>4</v>
      </c>
      <c r="R281" s="115" t="n">
        <f aca="false">CHOOSE(Settings!$C$5,R282,R283,R284,R285,R286,R287,R288,R289,R290,R291,R292)</f>
        <v>4</v>
      </c>
      <c r="S281" s="115" t="n">
        <f aca="false">CHOOSE(Settings!$C$5,S282,S283,S284,S285,S286,S287,S288,S289,S290,S291,S292)</f>
        <v>8</v>
      </c>
      <c r="T281" s="115" t="n">
        <f aca="false">CHOOSE(Settings!$C$5,T282,T283,T284,T285,T286,T287,T288,T289,T290,T291,T292)</f>
        <v>8</v>
      </c>
      <c r="U281" s="115" t="n">
        <f aca="false">CHOOSE(Settings!$C$5,U282,U283,U284,U285,U286,U287,U288,U289,U290,U291,U292)</f>
        <v>8</v>
      </c>
      <c r="V281" s="115" t="n">
        <f aca="false">CHOOSE(Settings!$C$5,V282,V283,V284,V285,V286,V287,V288,V289,V290,V291,V292)</f>
        <v>8</v>
      </c>
      <c r="W281" s="115" t="n">
        <f aca="false">CHOOSE(Settings!$C$5,W282,W283,W284,W285,W286,W287,W288,W289,W290,W291,W292)</f>
        <v>8</v>
      </c>
      <c r="X281" s="115" t="n">
        <f aca="false">CHOOSE(Settings!$C$5,X282,X283,X284,X285,X286,X287,X288,X289,X290,X291,X292)</f>
        <v>8</v>
      </c>
      <c r="Y281" s="115" t="n">
        <f aca="false">CHOOSE(Settings!$C$5,Y282,Y283,Y284,Y285,Y286,Y287,Y288,Y289,Y290,Y291,Y292)</f>
        <v>11.1245</v>
      </c>
      <c r="Z281" s="115" t="n">
        <f aca="false">CHOOSE(Settings!$C$5,Z282,Z283,Z284,Z285,Z286,Z287,Z288,Z289,Z290,Z291,Z292)</f>
        <v>11.2126</v>
      </c>
      <c r="AA281" s="115" t="n">
        <f aca="false">CHOOSE(Settings!$C$5,AA282,AA283,AA284,AA285,AA286,AA287,AA288,AA289,AA290,AA291,AA292)</f>
        <v>11.2989</v>
      </c>
      <c r="AB281" s="115" t="n">
        <f aca="false">CHOOSE(Settings!$C$5,AB282,AB283,AB284,AB285,AB286,AB287,AB288,AB289,AB290,AB291,AB292)</f>
        <v>11.3835</v>
      </c>
      <c r="AC281" s="115" t="n">
        <f aca="false">CHOOSE(Settings!$C$5,AC282,AC283,AC284,AC285,AC286,AC287,AC288,AC289,AC290,AC291,AC292)</f>
        <v>11.4665</v>
      </c>
      <c r="AD281" s="115" t="n">
        <f aca="false">CHOOSE(Settings!$C$5,AD282,AD283,AD284,AD285,AD286,AD287,AD288,AD289,AD290,AD291,AD292)</f>
        <v>14.0477</v>
      </c>
      <c r="AE281" s="115" t="n">
        <f aca="false">CHOOSE(Settings!$C$5,AE282,AE283,AE284,AE285,AE286,AE287,AE288,AE289,AE290,AE291,AE292)</f>
        <v>4.1273</v>
      </c>
      <c r="AF281" s="115" t="n">
        <f aca="false">CHOOSE(Settings!$C$5,AF282,AF283,AF284,AF285,AF286,AF287,AF288,AF289,AF290,AF291,AF292)</f>
        <v>4.2054</v>
      </c>
      <c r="AG281" s="115" t="n">
        <f aca="false">CHOOSE(Settings!$C$5,AG282,AG283,AG284,AG285,AG286,AG287,AG288,AG289,AG290,AG291,AG292)</f>
        <v>4.2818</v>
      </c>
      <c r="AH281" s="115" t="n">
        <f aca="false">CHOOSE(Settings!$C$5,AH282,AH283,AH284,AH285,AH286,AH287,AH288,AH289,AH290,AH291,AH292)</f>
        <v>4.3568</v>
      </c>
      <c r="AI281" s="115" t="n">
        <f aca="false">CHOOSE(Settings!$C$5,AI282,AI283,AI284,AI285,AI286,AI287,AI288,AI289,AI290,AI291,AI292)</f>
        <v>4.4302</v>
      </c>
      <c r="AJ281" s="115" t="n">
        <f aca="false">CHOOSE(Settings!$C$5,AJ282,AJ283,AJ284,AJ285,AJ286,AJ287,AJ288,AJ289,AJ290,AJ291,AJ292)</f>
        <v>4.5022</v>
      </c>
      <c r="AK281" s="115" t="n">
        <f aca="false">CHOOSE(Settings!$C$5,AK282,AK283,AK284,AK285,AK286,AK287,AK288,AK289,AK290,AK291,AK292)</f>
        <v>4.5728</v>
      </c>
      <c r="AL281" s="115" t="n">
        <f aca="false">CHOOSE(Settings!$C$5,AL282,AL283,AL284,AL285,AL286,AL287,AL288,AL289,AL290,AL291,AL292)</f>
        <v>4.6419</v>
      </c>
      <c r="AM281" s="115" t="n">
        <f aca="false">CHOOSE(Settings!$C$5,AM282,AM283,AM284,AM285,AM286,AM287,AM288,AM289,AM290,AM291,AM292)</f>
        <v>4.7096</v>
      </c>
    </row>
    <row r="282" customFormat="false" ht="21" hidden="false" customHeight="true" outlineLevel="0" collapsed="false">
      <c r="A282" s="46"/>
      <c r="B282" s="46"/>
      <c r="C282" s="46" t="s">
        <v>207</v>
      </c>
      <c r="D282" s="116" t="n">
        <v>0</v>
      </c>
      <c r="E282" s="116" t="n">
        <v>0</v>
      </c>
      <c r="F282" s="116" t="n">
        <v>0</v>
      </c>
      <c r="G282" s="116" t="n">
        <v>0</v>
      </c>
      <c r="H282" s="116" t="n">
        <v>0</v>
      </c>
      <c r="I282" s="116" t="n">
        <v>0</v>
      </c>
      <c r="J282" s="116" t="n">
        <v>0</v>
      </c>
      <c r="K282" s="116" t="n">
        <v>0</v>
      </c>
      <c r="L282" s="116" t="n">
        <v>0</v>
      </c>
      <c r="M282" s="116" t="n">
        <v>0</v>
      </c>
      <c r="N282" s="116" t="n">
        <v>0</v>
      </c>
      <c r="O282" s="116" t="n">
        <v>0</v>
      </c>
      <c r="P282" s="116" t="n">
        <v>0</v>
      </c>
      <c r="Q282" s="116" t="n">
        <v>0</v>
      </c>
      <c r="R282" s="116" t="n">
        <v>0</v>
      </c>
      <c r="S282" s="116" t="n">
        <v>0</v>
      </c>
      <c r="T282" s="116" t="n">
        <v>0</v>
      </c>
      <c r="U282" s="116" t="n">
        <v>0</v>
      </c>
      <c r="V282" s="116" t="n">
        <v>0</v>
      </c>
      <c r="W282" s="116" t="n">
        <v>0</v>
      </c>
      <c r="X282" s="116" t="n">
        <v>0</v>
      </c>
      <c r="Y282" s="116" t="n">
        <v>0</v>
      </c>
      <c r="Z282" s="116" t="n">
        <v>0</v>
      </c>
      <c r="AA282" s="116" t="n">
        <v>0</v>
      </c>
      <c r="AB282" s="116" t="n">
        <v>0</v>
      </c>
      <c r="AC282" s="116" t="n">
        <v>0</v>
      </c>
      <c r="AD282" s="116" t="n">
        <v>0</v>
      </c>
      <c r="AE282" s="116" t="n">
        <v>0</v>
      </c>
      <c r="AF282" s="116" t="n">
        <v>0</v>
      </c>
      <c r="AG282" s="116" t="n">
        <v>0</v>
      </c>
      <c r="AH282" s="116" t="n">
        <v>0</v>
      </c>
      <c r="AI282" s="116" t="n">
        <v>0</v>
      </c>
      <c r="AJ282" s="116" t="n">
        <v>0</v>
      </c>
      <c r="AK282" s="116" t="n">
        <v>0</v>
      </c>
      <c r="AL282" s="116" t="n">
        <v>0</v>
      </c>
      <c r="AM282" s="116" t="n">
        <v>0</v>
      </c>
    </row>
    <row r="283" customFormat="false" ht="21" hidden="false" customHeight="true" outlineLevel="0" collapsed="false">
      <c r="A283" s="46"/>
      <c r="B283" s="46"/>
      <c r="C283" s="46" t="s">
        <v>209</v>
      </c>
      <c r="D283" s="116" t="n">
        <v>0</v>
      </c>
      <c r="E283" s="116" t="n">
        <v>0</v>
      </c>
      <c r="F283" s="116" t="n">
        <v>0</v>
      </c>
      <c r="G283" s="116" t="n">
        <v>0</v>
      </c>
      <c r="H283" s="116" t="n">
        <v>0</v>
      </c>
      <c r="I283" s="116" t="n">
        <v>0</v>
      </c>
      <c r="J283" s="116" t="n">
        <v>0</v>
      </c>
      <c r="K283" s="116" t="n">
        <v>0</v>
      </c>
      <c r="L283" s="116" t="n">
        <v>0</v>
      </c>
      <c r="M283" s="116" t="n">
        <v>0</v>
      </c>
      <c r="N283" s="116" t="n">
        <v>0</v>
      </c>
      <c r="O283" s="116" t="n">
        <v>0</v>
      </c>
      <c r="P283" s="116" t="n">
        <v>0</v>
      </c>
      <c r="Q283" s="116" t="n">
        <v>0</v>
      </c>
      <c r="R283" s="116" t="n">
        <v>0</v>
      </c>
      <c r="S283" s="116" t="n">
        <v>0</v>
      </c>
      <c r="T283" s="116" t="n">
        <v>0</v>
      </c>
      <c r="U283" s="116" t="n">
        <v>0</v>
      </c>
      <c r="V283" s="116" t="n">
        <v>0</v>
      </c>
      <c r="W283" s="116" t="n">
        <v>0</v>
      </c>
      <c r="X283" s="116" t="n">
        <v>0</v>
      </c>
      <c r="Y283" s="116" t="n">
        <v>0</v>
      </c>
      <c r="Z283" s="116" t="n">
        <v>0</v>
      </c>
      <c r="AA283" s="116" t="n">
        <v>0</v>
      </c>
      <c r="AB283" s="116" t="n">
        <v>0</v>
      </c>
      <c r="AC283" s="116" t="n">
        <v>0</v>
      </c>
      <c r="AD283" s="116" t="n">
        <v>0</v>
      </c>
      <c r="AE283" s="116" t="n">
        <v>0</v>
      </c>
      <c r="AF283" s="116" t="n">
        <v>0</v>
      </c>
      <c r="AG283" s="116" t="n">
        <v>0</v>
      </c>
      <c r="AH283" s="116" t="n">
        <v>0</v>
      </c>
      <c r="AI283" s="116" t="n">
        <v>0</v>
      </c>
      <c r="AJ283" s="116" t="n">
        <v>0</v>
      </c>
      <c r="AK283" s="116" t="n">
        <v>0</v>
      </c>
      <c r="AL283" s="116" t="n">
        <v>0</v>
      </c>
      <c r="AM283" s="116" t="n">
        <v>0</v>
      </c>
    </row>
    <row r="284" customFormat="false" ht="21" hidden="false" customHeight="true" outlineLevel="0" collapsed="false">
      <c r="A284" s="46"/>
      <c r="B284" s="46"/>
      <c r="C284" s="46" t="s">
        <v>210</v>
      </c>
      <c r="D284" s="116" t="n">
        <v>0</v>
      </c>
      <c r="E284" s="116" t="n">
        <v>0</v>
      </c>
      <c r="F284" s="116" t="n">
        <v>0</v>
      </c>
      <c r="G284" s="116" t="n">
        <v>0</v>
      </c>
      <c r="H284" s="116" t="n">
        <v>0</v>
      </c>
      <c r="I284" s="116" t="n">
        <v>0</v>
      </c>
      <c r="J284" s="116" t="n">
        <v>4</v>
      </c>
      <c r="K284" s="116" t="n">
        <v>4</v>
      </c>
      <c r="L284" s="116" t="n">
        <v>4</v>
      </c>
      <c r="M284" s="116" t="n">
        <v>4</v>
      </c>
      <c r="N284" s="116" t="n">
        <v>4</v>
      </c>
      <c r="O284" s="116" t="n">
        <v>4</v>
      </c>
      <c r="P284" s="116" t="n">
        <v>4</v>
      </c>
      <c r="Q284" s="116" t="n">
        <v>4</v>
      </c>
      <c r="R284" s="116" t="n">
        <v>4</v>
      </c>
      <c r="S284" s="116" t="n">
        <v>8</v>
      </c>
      <c r="T284" s="116" t="n">
        <v>8</v>
      </c>
      <c r="U284" s="116" t="n">
        <v>8</v>
      </c>
      <c r="V284" s="116" t="n">
        <v>8</v>
      </c>
      <c r="W284" s="116" t="n">
        <v>8</v>
      </c>
      <c r="X284" s="116" t="n">
        <v>8</v>
      </c>
      <c r="Y284" s="116" t="n">
        <v>11.1245</v>
      </c>
      <c r="Z284" s="116" t="n">
        <v>11.2126</v>
      </c>
      <c r="AA284" s="116" t="n">
        <v>11.2989</v>
      </c>
      <c r="AB284" s="116" t="n">
        <v>11.3835</v>
      </c>
      <c r="AC284" s="116" t="n">
        <v>11.4665</v>
      </c>
      <c r="AD284" s="116" t="n">
        <v>14.0477</v>
      </c>
      <c r="AE284" s="116" t="n">
        <v>4.1273</v>
      </c>
      <c r="AF284" s="116" t="n">
        <v>4.2054</v>
      </c>
      <c r="AG284" s="116" t="n">
        <v>4.2818</v>
      </c>
      <c r="AH284" s="116" t="n">
        <v>4.3568</v>
      </c>
      <c r="AI284" s="116" t="n">
        <v>4.4302</v>
      </c>
      <c r="AJ284" s="116" t="n">
        <v>4.5022</v>
      </c>
      <c r="AK284" s="116" t="n">
        <v>4.5728</v>
      </c>
      <c r="AL284" s="116" t="n">
        <v>4.6419</v>
      </c>
      <c r="AM284" s="116" t="n">
        <v>4.7096</v>
      </c>
    </row>
    <row r="285" customFormat="false" ht="21" hidden="false" customHeight="true" outlineLevel="0" collapsed="false">
      <c r="A285" s="46"/>
      <c r="B285" s="46"/>
      <c r="C285" s="46" t="s">
        <v>212</v>
      </c>
      <c r="D285" s="116" t="n">
        <v>0</v>
      </c>
      <c r="E285" s="116" t="n">
        <v>0</v>
      </c>
      <c r="F285" s="116" t="n">
        <v>0</v>
      </c>
      <c r="G285" s="116" t="n">
        <v>0</v>
      </c>
      <c r="H285" s="116" t="n">
        <v>0</v>
      </c>
      <c r="I285" s="116" t="n">
        <v>0</v>
      </c>
      <c r="J285" s="116" t="n">
        <v>4</v>
      </c>
      <c r="K285" s="116" t="n">
        <v>4</v>
      </c>
      <c r="L285" s="116" t="n">
        <v>4</v>
      </c>
      <c r="M285" s="116" t="n">
        <v>4</v>
      </c>
      <c r="N285" s="116" t="n">
        <v>4</v>
      </c>
      <c r="O285" s="116" t="n">
        <v>4</v>
      </c>
      <c r="P285" s="116" t="n">
        <v>4</v>
      </c>
      <c r="Q285" s="116" t="n">
        <v>4</v>
      </c>
      <c r="R285" s="116" t="n">
        <v>4</v>
      </c>
      <c r="S285" s="116" t="n">
        <v>8</v>
      </c>
      <c r="T285" s="116" t="n">
        <v>8</v>
      </c>
      <c r="U285" s="116" t="n">
        <v>8</v>
      </c>
      <c r="V285" s="116" t="n">
        <v>8</v>
      </c>
      <c r="W285" s="116" t="n">
        <v>8</v>
      </c>
      <c r="X285" s="116" t="n">
        <v>8</v>
      </c>
      <c r="Y285" s="116" t="n">
        <v>11.1245</v>
      </c>
      <c r="Z285" s="116" t="n">
        <v>11.2126</v>
      </c>
      <c r="AA285" s="116" t="n">
        <v>11.2989</v>
      </c>
      <c r="AB285" s="116" t="n">
        <v>11.3835</v>
      </c>
      <c r="AC285" s="116" t="n">
        <v>11.4665</v>
      </c>
      <c r="AD285" s="116" t="n">
        <v>14.0477</v>
      </c>
      <c r="AE285" s="116" t="n">
        <v>4.1273</v>
      </c>
      <c r="AF285" s="116" t="n">
        <v>4.2054</v>
      </c>
      <c r="AG285" s="116" t="n">
        <v>4.2818</v>
      </c>
      <c r="AH285" s="116" t="n">
        <v>4.3568</v>
      </c>
      <c r="AI285" s="116" t="n">
        <v>4.4302</v>
      </c>
      <c r="AJ285" s="116" t="n">
        <v>4.5022</v>
      </c>
      <c r="AK285" s="116" t="n">
        <v>4.5728</v>
      </c>
      <c r="AL285" s="116" t="n">
        <v>4.6419</v>
      </c>
      <c r="AM285" s="116" t="n">
        <v>4.7096</v>
      </c>
    </row>
    <row r="286" customFormat="false" ht="21" hidden="false" customHeight="true" outlineLevel="0" collapsed="false">
      <c r="A286" s="46"/>
      <c r="B286" s="46"/>
      <c r="C286" s="46" t="s">
        <v>214</v>
      </c>
      <c r="D286" s="116" t="n">
        <v>0</v>
      </c>
      <c r="E286" s="116" t="n">
        <v>0</v>
      </c>
      <c r="F286" s="116" t="n">
        <v>0</v>
      </c>
      <c r="G286" s="116" t="n">
        <v>0</v>
      </c>
      <c r="H286" s="116" t="n">
        <v>0</v>
      </c>
      <c r="I286" s="116" t="n">
        <v>0</v>
      </c>
      <c r="J286" s="116" t="n">
        <v>4</v>
      </c>
      <c r="K286" s="116" t="n">
        <v>4</v>
      </c>
      <c r="L286" s="116" t="n">
        <v>4</v>
      </c>
      <c r="M286" s="116" t="n">
        <v>4</v>
      </c>
      <c r="N286" s="116" t="n">
        <v>4</v>
      </c>
      <c r="O286" s="116" t="n">
        <v>4</v>
      </c>
      <c r="P286" s="116" t="n">
        <v>4</v>
      </c>
      <c r="Q286" s="116" t="n">
        <v>4</v>
      </c>
      <c r="R286" s="116" t="n">
        <v>4</v>
      </c>
      <c r="S286" s="116" t="n">
        <v>8</v>
      </c>
      <c r="T286" s="116" t="n">
        <v>8</v>
      </c>
      <c r="U286" s="116" t="n">
        <v>8</v>
      </c>
      <c r="V286" s="116" t="n">
        <v>8</v>
      </c>
      <c r="W286" s="116" t="n">
        <v>8</v>
      </c>
      <c r="X286" s="116" t="n">
        <v>8</v>
      </c>
      <c r="Y286" s="116" t="n">
        <v>11.1245</v>
      </c>
      <c r="Z286" s="116" t="n">
        <v>11.2126</v>
      </c>
      <c r="AA286" s="116" t="n">
        <v>11.2989</v>
      </c>
      <c r="AB286" s="116" t="n">
        <v>11.3835</v>
      </c>
      <c r="AC286" s="116" t="n">
        <v>11.4665</v>
      </c>
      <c r="AD286" s="116" t="n">
        <v>14.0477</v>
      </c>
      <c r="AE286" s="116" t="n">
        <v>4.1273</v>
      </c>
      <c r="AF286" s="116" t="n">
        <v>4.2054</v>
      </c>
      <c r="AG286" s="116" t="n">
        <v>4.2818</v>
      </c>
      <c r="AH286" s="116" t="n">
        <v>4.3568</v>
      </c>
      <c r="AI286" s="116" t="n">
        <v>4.4302</v>
      </c>
      <c r="AJ286" s="116" t="n">
        <v>4.5022</v>
      </c>
      <c r="AK286" s="116" t="n">
        <v>4.5728</v>
      </c>
      <c r="AL286" s="116" t="n">
        <v>4.6419</v>
      </c>
      <c r="AM286" s="116" t="n">
        <v>4.7096</v>
      </c>
    </row>
    <row r="287" customFormat="false" ht="21" hidden="false" customHeight="true" outlineLevel="0" collapsed="false">
      <c r="A287" s="46"/>
      <c r="B287" s="46"/>
      <c r="C287" s="46" t="s">
        <v>216</v>
      </c>
      <c r="D287" s="116" t="n">
        <v>0</v>
      </c>
      <c r="E287" s="116" t="n">
        <v>0</v>
      </c>
      <c r="F287" s="116" t="n">
        <v>0</v>
      </c>
      <c r="G287" s="116" t="n">
        <v>0</v>
      </c>
      <c r="H287" s="116" t="n">
        <v>0</v>
      </c>
      <c r="I287" s="116" t="n">
        <v>0</v>
      </c>
      <c r="J287" s="116" t="n">
        <v>0</v>
      </c>
      <c r="K287" s="116" t="n">
        <v>0</v>
      </c>
      <c r="L287" s="116" t="n">
        <v>0</v>
      </c>
      <c r="M287" s="116" t="n">
        <v>0</v>
      </c>
      <c r="N287" s="116" t="n">
        <v>0</v>
      </c>
      <c r="O287" s="116" t="n">
        <v>0</v>
      </c>
      <c r="P287" s="116" t="n">
        <v>0</v>
      </c>
      <c r="Q287" s="116" t="n">
        <v>0</v>
      </c>
      <c r="R287" s="116" t="n">
        <v>0</v>
      </c>
      <c r="S287" s="116" t="n">
        <v>0</v>
      </c>
      <c r="T287" s="116" t="n">
        <v>0</v>
      </c>
      <c r="U287" s="116" t="n">
        <v>0</v>
      </c>
      <c r="V287" s="116" t="n">
        <v>0</v>
      </c>
      <c r="W287" s="116" t="n">
        <v>0</v>
      </c>
      <c r="X287" s="116" t="n">
        <v>0</v>
      </c>
      <c r="Y287" s="116" t="n">
        <v>0</v>
      </c>
      <c r="Z287" s="116" t="n">
        <v>0</v>
      </c>
      <c r="AA287" s="116" t="n">
        <v>0</v>
      </c>
      <c r="AB287" s="116" t="n">
        <v>0</v>
      </c>
      <c r="AC287" s="116" t="n">
        <v>0</v>
      </c>
      <c r="AD287" s="116" t="n">
        <v>0</v>
      </c>
      <c r="AE287" s="116" t="n">
        <v>0</v>
      </c>
      <c r="AF287" s="116" t="n">
        <v>0</v>
      </c>
      <c r="AG287" s="116" t="n">
        <v>0</v>
      </c>
      <c r="AH287" s="116" t="n">
        <v>0</v>
      </c>
      <c r="AI287" s="116" t="n">
        <v>0</v>
      </c>
      <c r="AJ287" s="116" t="n">
        <v>0</v>
      </c>
      <c r="AK287" s="116" t="n">
        <v>0</v>
      </c>
      <c r="AL287" s="116" t="n">
        <v>0</v>
      </c>
      <c r="AM287" s="116" t="n">
        <v>0</v>
      </c>
    </row>
    <row r="288" customFormat="false" ht="21" hidden="false" customHeight="true" outlineLevel="0" collapsed="false">
      <c r="A288" s="46"/>
      <c r="B288" s="46"/>
      <c r="C288" s="46" t="s">
        <v>218</v>
      </c>
      <c r="D288" s="116" t="n">
        <v>0</v>
      </c>
      <c r="E288" s="116" t="n">
        <v>0</v>
      </c>
      <c r="F288" s="116" t="n">
        <v>0</v>
      </c>
      <c r="G288" s="116" t="n">
        <v>0</v>
      </c>
      <c r="H288" s="116" t="n">
        <v>0</v>
      </c>
      <c r="I288" s="116" t="n">
        <v>0</v>
      </c>
      <c r="J288" s="116" t="n">
        <v>0</v>
      </c>
      <c r="K288" s="116" t="n">
        <v>0</v>
      </c>
      <c r="L288" s="116" t="n">
        <v>0</v>
      </c>
      <c r="M288" s="116" t="n">
        <v>0</v>
      </c>
      <c r="N288" s="116" t="n">
        <v>0</v>
      </c>
      <c r="O288" s="116" t="n">
        <v>0</v>
      </c>
      <c r="P288" s="116" t="n">
        <v>0</v>
      </c>
      <c r="Q288" s="116" t="n">
        <v>0</v>
      </c>
      <c r="R288" s="116" t="n">
        <v>0</v>
      </c>
      <c r="S288" s="116" t="n">
        <v>0</v>
      </c>
      <c r="T288" s="116" t="n">
        <v>0</v>
      </c>
      <c r="U288" s="116" t="n">
        <v>0</v>
      </c>
      <c r="V288" s="116" t="n">
        <v>0</v>
      </c>
      <c r="W288" s="116" t="n">
        <v>0</v>
      </c>
      <c r="X288" s="116" t="n">
        <v>0</v>
      </c>
      <c r="Y288" s="116" t="n">
        <v>0</v>
      </c>
      <c r="Z288" s="116" t="n">
        <v>0</v>
      </c>
      <c r="AA288" s="116" t="n">
        <v>0</v>
      </c>
      <c r="AB288" s="116" t="n">
        <v>0</v>
      </c>
      <c r="AC288" s="116" t="n">
        <v>0</v>
      </c>
      <c r="AD288" s="116" t="n">
        <v>0</v>
      </c>
      <c r="AE288" s="116" t="n">
        <v>0</v>
      </c>
      <c r="AF288" s="116" t="n">
        <v>0</v>
      </c>
      <c r="AG288" s="116" t="n">
        <v>0</v>
      </c>
      <c r="AH288" s="116" t="n">
        <v>0</v>
      </c>
      <c r="AI288" s="116" t="n">
        <v>0</v>
      </c>
      <c r="AJ288" s="116" t="n">
        <v>0</v>
      </c>
      <c r="AK288" s="116" t="n">
        <v>0</v>
      </c>
      <c r="AL288" s="116" t="n">
        <v>0</v>
      </c>
      <c r="AM288" s="116" t="n">
        <v>0</v>
      </c>
    </row>
    <row r="289" customFormat="false" ht="21" hidden="false" customHeight="true" outlineLevel="0" collapsed="false">
      <c r="A289" s="46"/>
      <c r="B289" s="46"/>
      <c r="C289" s="46" t="s">
        <v>220</v>
      </c>
      <c r="D289" s="116" t="n">
        <v>0</v>
      </c>
      <c r="E289" s="116" t="n">
        <v>0</v>
      </c>
      <c r="F289" s="116" t="n">
        <v>0</v>
      </c>
      <c r="G289" s="116" t="n">
        <v>0</v>
      </c>
      <c r="H289" s="116" t="n">
        <v>0</v>
      </c>
      <c r="I289" s="116" t="n">
        <v>0</v>
      </c>
      <c r="J289" s="116" t="n">
        <v>0</v>
      </c>
      <c r="K289" s="116" t="n">
        <v>0</v>
      </c>
      <c r="L289" s="116" t="n">
        <v>0</v>
      </c>
      <c r="M289" s="116" t="n">
        <v>0</v>
      </c>
      <c r="N289" s="116" t="n">
        <v>0</v>
      </c>
      <c r="O289" s="116" t="n">
        <v>0</v>
      </c>
      <c r="P289" s="116" t="n">
        <v>0</v>
      </c>
      <c r="Q289" s="116" t="n">
        <v>0</v>
      </c>
      <c r="R289" s="116" t="n">
        <v>0</v>
      </c>
      <c r="S289" s="116" t="n">
        <v>0</v>
      </c>
      <c r="T289" s="116" t="n">
        <v>0</v>
      </c>
      <c r="U289" s="116" t="n">
        <v>0</v>
      </c>
      <c r="V289" s="116" t="n">
        <v>0</v>
      </c>
      <c r="W289" s="116" t="n">
        <v>0</v>
      </c>
      <c r="X289" s="116" t="n">
        <v>0</v>
      </c>
      <c r="Y289" s="116" t="n">
        <v>0</v>
      </c>
      <c r="Z289" s="116" t="n">
        <v>0</v>
      </c>
      <c r="AA289" s="116" t="n">
        <v>0</v>
      </c>
      <c r="AB289" s="116" t="n">
        <v>0</v>
      </c>
      <c r="AC289" s="116" t="n">
        <v>0</v>
      </c>
      <c r="AD289" s="116" t="n">
        <v>0</v>
      </c>
      <c r="AE289" s="116" t="n">
        <v>0</v>
      </c>
      <c r="AF289" s="116" t="n">
        <v>0</v>
      </c>
      <c r="AG289" s="116" t="n">
        <v>0</v>
      </c>
      <c r="AH289" s="116" t="n">
        <v>0</v>
      </c>
      <c r="AI289" s="116" t="n">
        <v>0</v>
      </c>
      <c r="AJ289" s="116" t="n">
        <v>0</v>
      </c>
      <c r="AK289" s="116" t="n">
        <v>0</v>
      </c>
      <c r="AL289" s="116" t="n">
        <v>0</v>
      </c>
      <c r="AM289" s="116" t="n">
        <v>0</v>
      </c>
    </row>
    <row r="290" customFormat="false" ht="21" hidden="false" customHeight="true" outlineLevel="0" collapsed="false">
      <c r="A290" s="46"/>
      <c r="B290" s="46"/>
      <c r="C290" s="46" t="s">
        <v>221</v>
      </c>
      <c r="D290" s="116" t="n">
        <v>0</v>
      </c>
      <c r="E290" s="116" t="n">
        <v>0</v>
      </c>
      <c r="F290" s="116" t="n">
        <v>0</v>
      </c>
      <c r="G290" s="116" t="n">
        <v>0</v>
      </c>
      <c r="H290" s="116" t="n">
        <v>0</v>
      </c>
      <c r="I290" s="116" t="n">
        <v>0</v>
      </c>
      <c r="J290" s="116" t="n">
        <v>0</v>
      </c>
      <c r="K290" s="116" t="n">
        <v>0</v>
      </c>
      <c r="L290" s="116" t="n">
        <v>0</v>
      </c>
      <c r="M290" s="116" t="n">
        <v>0</v>
      </c>
      <c r="N290" s="116" t="n">
        <v>0</v>
      </c>
      <c r="O290" s="116" t="n">
        <v>0</v>
      </c>
      <c r="P290" s="116" t="n">
        <v>0</v>
      </c>
      <c r="Q290" s="116" t="n">
        <v>0</v>
      </c>
      <c r="R290" s="116" t="n">
        <v>0</v>
      </c>
      <c r="S290" s="116" t="n">
        <v>0</v>
      </c>
      <c r="T290" s="116" t="n">
        <v>0</v>
      </c>
      <c r="U290" s="116" t="n">
        <v>0</v>
      </c>
      <c r="V290" s="116" t="n">
        <v>0</v>
      </c>
      <c r="W290" s="116" t="n">
        <v>0</v>
      </c>
      <c r="X290" s="116" t="n">
        <v>0</v>
      </c>
      <c r="Y290" s="116" t="n">
        <v>0</v>
      </c>
      <c r="Z290" s="116" t="n">
        <v>0</v>
      </c>
      <c r="AA290" s="116" t="n">
        <v>0</v>
      </c>
      <c r="AB290" s="116" t="n">
        <v>0</v>
      </c>
      <c r="AC290" s="116" t="n">
        <v>0</v>
      </c>
      <c r="AD290" s="116" t="n">
        <v>0</v>
      </c>
      <c r="AE290" s="116" t="n">
        <v>0</v>
      </c>
      <c r="AF290" s="116" t="n">
        <v>0</v>
      </c>
      <c r="AG290" s="116" t="n">
        <v>0</v>
      </c>
      <c r="AH290" s="116" t="n">
        <v>0</v>
      </c>
      <c r="AI290" s="116" t="n">
        <v>0</v>
      </c>
      <c r="AJ290" s="116" t="n">
        <v>0</v>
      </c>
      <c r="AK290" s="116" t="n">
        <v>0</v>
      </c>
      <c r="AL290" s="116" t="n">
        <v>0</v>
      </c>
      <c r="AM290" s="116" t="n">
        <v>0</v>
      </c>
    </row>
    <row r="291" customFormat="false" ht="21" hidden="false" customHeight="true" outlineLevel="0" collapsed="false">
      <c r="A291" s="46"/>
      <c r="B291" s="46"/>
      <c r="C291" s="46" t="s">
        <v>222</v>
      </c>
      <c r="D291" s="116" t="n">
        <v>0</v>
      </c>
      <c r="E291" s="116" t="n">
        <v>0</v>
      </c>
      <c r="F291" s="116" t="n">
        <v>0</v>
      </c>
      <c r="G291" s="116" t="n">
        <v>0</v>
      </c>
      <c r="H291" s="116" t="n">
        <v>0</v>
      </c>
      <c r="I291" s="116" t="n">
        <v>0</v>
      </c>
      <c r="J291" s="116" t="n">
        <v>0</v>
      </c>
      <c r="K291" s="116" t="n">
        <v>0</v>
      </c>
      <c r="L291" s="116" t="n">
        <v>0</v>
      </c>
      <c r="M291" s="116" t="n">
        <v>0</v>
      </c>
      <c r="N291" s="116" t="n">
        <v>0</v>
      </c>
      <c r="O291" s="116" t="n">
        <v>0</v>
      </c>
      <c r="P291" s="116" t="n">
        <v>0</v>
      </c>
      <c r="Q291" s="116" t="n">
        <v>0</v>
      </c>
      <c r="R291" s="116" t="n">
        <v>0</v>
      </c>
      <c r="S291" s="116" t="n">
        <v>0</v>
      </c>
      <c r="T291" s="116" t="n">
        <v>0</v>
      </c>
      <c r="U291" s="116" t="n">
        <v>0</v>
      </c>
      <c r="V291" s="116" t="n">
        <v>0</v>
      </c>
      <c r="W291" s="116" t="n">
        <v>0</v>
      </c>
      <c r="X291" s="116" t="n">
        <v>0</v>
      </c>
      <c r="Y291" s="116" t="n">
        <v>0</v>
      </c>
      <c r="Z291" s="116" t="n">
        <v>0</v>
      </c>
      <c r="AA291" s="116" t="n">
        <v>0</v>
      </c>
      <c r="AB291" s="116" t="n">
        <v>0</v>
      </c>
      <c r="AC291" s="116" t="n">
        <v>0</v>
      </c>
      <c r="AD291" s="116" t="n">
        <v>0</v>
      </c>
      <c r="AE291" s="116" t="n">
        <v>0</v>
      </c>
      <c r="AF291" s="116" t="n">
        <v>0</v>
      </c>
      <c r="AG291" s="116" t="n">
        <v>0</v>
      </c>
      <c r="AH291" s="116" t="n">
        <v>0</v>
      </c>
      <c r="AI291" s="116" t="n">
        <v>0</v>
      </c>
      <c r="AJ291" s="116" t="n">
        <v>0</v>
      </c>
      <c r="AK291" s="116" t="n">
        <v>0</v>
      </c>
      <c r="AL291" s="116" t="n">
        <v>0</v>
      </c>
      <c r="AM291" s="116" t="n">
        <v>0</v>
      </c>
    </row>
    <row r="292" customFormat="false" ht="21" hidden="false" customHeight="true" outlineLevel="0" collapsed="false">
      <c r="A292" s="46"/>
      <c r="B292" s="46"/>
      <c r="C292" s="46" t="s">
        <v>223</v>
      </c>
      <c r="D292" s="116" t="n">
        <v>0</v>
      </c>
      <c r="E292" s="116" t="n">
        <v>0</v>
      </c>
      <c r="F292" s="116" t="n">
        <v>0</v>
      </c>
      <c r="G292" s="116" t="n">
        <v>0</v>
      </c>
      <c r="H292" s="116" t="n">
        <v>0</v>
      </c>
      <c r="I292" s="116" t="n">
        <v>0</v>
      </c>
      <c r="J292" s="116" t="n">
        <v>0</v>
      </c>
      <c r="K292" s="116" t="n">
        <v>0</v>
      </c>
      <c r="L292" s="116" t="n">
        <v>0</v>
      </c>
      <c r="M292" s="116" t="n">
        <v>0</v>
      </c>
      <c r="N292" s="116" t="n">
        <v>0</v>
      </c>
      <c r="O292" s="116" t="n">
        <v>0</v>
      </c>
      <c r="P292" s="116" t="n">
        <v>0</v>
      </c>
      <c r="Q292" s="116" t="n">
        <v>0</v>
      </c>
      <c r="R292" s="116" t="n">
        <v>0</v>
      </c>
      <c r="S292" s="116" t="n">
        <v>0</v>
      </c>
      <c r="T292" s="116" t="n">
        <v>0</v>
      </c>
      <c r="U292" s="116" t="n">
        <v>0</v>
      </c>
      <c r="V292" s="116" t="n">
        <v>0</v>
      </c>
      <c r="W292" s="116" t="n">
        <v>0</v>
      </c>
      <c r="X292" s="116" t="n">
        <v>0</v>
      </c>
      <c r="Y292" s="116" t="n">
        <v>0</v>
      </c>
      <c r="Z292" s="116" t="n">
        <v>0</v>
      </c>
      <c r="AA292" s="116" t="n">
        <v>0</v>
      </c>
      <c r="AB292" s="116" t="n">
        <v>0</v>
      </c>
      <c r="AC292" s="116" t="n">
        <v>0</v>
      </c>
      <c r="AD292" s="116" t="n">
        <v>0</v>
      </c>
      <c r="AE292" s="116" t="n">
        <v>0</v>
      </c>
      <c r="AF292" s="116" t="n">
        <v>0</v>
      </c>
      <c r="AG292" s="116" t="n">
        <v>0</v>
      </c>
      <c r="AH292" s="116" t="n">
        <v>0</v>
      </c>
      <c r="AI292" s="116" t="n">
        <v>0</v>
      </c>
      <c r="AJ292" s="116" t="n">
        <v>0</v>
      </c>
      <c r="AK292" s="116" t="n">
        <v>0</v>
      </c>
      <c r="AL292" s="116" t="n">
        <v>0</v>
      </c>
      <c r="AM292" s="116" t="n">
        <v>0</v>
      </c>
    </row>
    <row r="293" customFormat="false" ht="21" hidden="false" customHeight="true" outlineLevel="0" collapsed="false">
      <c r="A293" s="46"/>
      <c r="B293" s="46"/>
      <c r="C293" s="46"/>
      <c r="D293" s="112"/>
      <c r="E293" s="112"/>
      <c r="F293" s="112"/>
      <c r="G293" s="112"/>
      <c r="H293" s="112"/>
      <c r="I293" s="112"/>
      <c r="J293" s="112"/>
      <c r="K293" s="112"/>
      <c r="L293" s="112"/>
      <c r="M293" s="112"/>
      <c r="N293" s="112"/>
      <c r="O293" s="112"/>
      <c r="P293" s="112"/>
      <c r="Q293" s="112"/>
      <c r="R293" s="112"/>
      <c r="S293" s="112"/>
      <c r="T293" s="112"/>
      <c r="U293" s="112"/>
      <c r="V293" s="112"/>
      <c r="W293" s="112"/>
      <c r="X293" s="112"/>
      <c r="Y293" s="112"/>
      <c r="Z293" s="112"/>
      <c r="AA293" s="112"/>
      <c r="AB293" s="112"/>
      <c r="AC293" s="112"/>
      <c r="AD293" s="112"/>
      <c r="AE293" s="112"/>
      <c r="AF293" s="112"/>
      <c r="AG293" s="112"/>
      <c r="AH293" s="112"/>
      <c r="AI293" s="112"/>
      <c r="AJ293" s="112"/>
      <c r="AK293" s="112"/>
      <c r="AL293" s="112"/>
      <c r="AM293" s="112"/>
    </row>
    <row r="294" customFormat="false" ht="21" hidden="false" customHeight="true" outlineLevel="0" collapsed="false">
      <c r="A294" s="46"/>
      <c r="B294" s="46"/>
      <c r="C294" s="89" t="s">
        <v>355</v>
      </c>
      <c r="D294" s="115" t="n">
        <f aca="false">CHOOSE(Settings!$C$5,D295,D296,D297,D298,D299,D300,D301,D302,D303,D304,D305)</f>
        <v>1</v>
      </c>
      <c r="E294" s="115" t="n">
        <f aca="false">CHOOSE(Settings!$C$5,E295,E296,E297,E298,E299,E300,E301,E302,E303,E304,E305)</f>
        <v>1</v>
      </c>
      <c r="F294" s="115" t="n">
        <f aca="false">CHOOSE(Settings!$C$5,F295,F296,F297,F298,F299,F300,F301,F302,F303,F304,F305)</f>
        <v>1</v>
      </c>
      <c r="G294" s="115" t="n">
        <f aca="false">CHOOSE(Settings!$C$5,G295,G296,G297,G298,G299,G300,G301,G302,G303,G304,G305)</f>
        <v>1</v>
      </c>
      <c r="H294" s="115" t="n">
        <f aca="false">CHOOSE(Settings!$C$5,H295,H296,H297,H298,H299,H300,H301,H302,H303,H304,H305)</f>
        <v>1</v>
      </c>
      <c r="I294" s="115" t="n">
        <f aca="false">CHOOSE(Settings!$C$5,I295,I296,I297,I298,I299,I300,I301,I302,I303,I304,I305)</f>
        <v>1</v>
      </c>
      <c r="J294" s="115" t="n">
        <f aca="false">CHOOSE(Settings!$C$5,J295,J296,J297,J298,J299,J300,J301,J302,J303,J304,J305)</f>
        <v>1</v>
      </c>
      <c r="K294" s="115" t="n">
        <f aca="false">CHOOSE(Settings!$C$5,K295,K296,K297,K298,K299,K300,K301,K302,K303,K304,K305)</f>
        <v>1</v>
      </c>
      <c r="L294" s="115" t="n">
        <f aca="false">CHOOSE(Settings!$C$5,L295,L296,L297,L298,L299,L300,L301,L302,L303,L304,L305)</f>
        <v>1</v>
      </c>
      <c r="M294" s="115" t="n">
        <f aca="false">CHOOSE(Settings!$C$5,M295,M296,M297,M298,M299,M300,M301,M302,M303,M304,M305)</f>
        <v>1</v>
      </c>
      <c r="N294" s="115" t="n">
        <f aca="false">CHOOSE(Settings!$C$5,N295,N296,N297,N298,N299,N300,N301,N302,N303,N304,N305)</f>
        <v>1</v>
      </c>
      <c r="O294" s="115" t="n">
        <f aca="false">CHOOSE(Settings!$C$5,O295,O296,O297,O298,O299,O300,O301,O302,O303,O304,O305)</f>
        <v>1</v>
      </c>
      <c r="P294" s="115" t="n">
        <f aca="false">CHOOSE(Settings!$C$5,P295,P296,P297,P298,P299,P300,P301,P302,P303,P304,P305)</f>
        <v>1</v>
      </c>
      <c r="Q294" s="115" t="n">
        <f aca="false">CHOOSE(Settings!$C$5,Q295,Q296,Q297,Q298,Q299,Q300,Q301,Q302,Q303,Q304,Q305)</f>
        <v>1</v>
      </c>
      <c r="R294" s="115" t="n">
        <f aca="false">CHOOSE(Settings!$C$5,R295,R296,R297,R298,R299,R300,R301,R302,R303,R304,R305)</f>
        <v>1</v>
      </c>
      <c r="S294" s="115" t="n">
        <f aca="false">CHOOSE(Settings!$C$5,S295,S296,S297,S298,S299,S300,S301,S302,S303,S304,S305)</f>
        <v>1</v>
      </c>
      <c r="T294" s="115" t="n">
        <f aca="false">CHOOSE(Settings!$C$5,T295,T296,T297,T298,T299,T300,T301,T302,T303,T304,T305)</f>
        <v>1</v>
      </c>
      <c r="U294" s="115" t="n">
        <f aca="false">CHOOSE(Settings!$C$5,U295,U296,U297,U298,U299,U300,U301,U302,U303,U304,U305)</f>
        <v>1</v>
      </c>
      <c r="V294" s="115" t="n">
        <f aca="false">CHOOSE(Settings!$C$5,V295,V296,V297,V298,V299,V300,V301,V302,V303,V304,V305)</f>
        <v>1</v>
      </c>
      <c r="W294" s="115" t="n">
        <f aca="false">CHOOSE(Settings!$C$5,W295,W296,W297,W298,W299,W300,W301,W302,W303,W304,W305)</f>
        <v>1</v>
      </c>
      <c r="X294" s="115" t="n">
        <f aca="false">CHOOSE(Settings!$C$5,X295,X296,X297,X298,X299,X300,X301,X302,X303,X304,X305)</f>
        <v>1</v>
      </c>
      <c r="Y294" s="115" t="n">
        <f aca="false">CHOOSE(Settings!$C$5,Y295,Y296,Y297,Y298,Y299,Y300,Y301,Y302,Y303,Y304,Y305)</f>
        <v>1</v>
      </c>
      <c r="Z294" s="115" t="n">
        <f aca="false">CHOOSE(Settings!$C$5,Z295,Z296,Z297,Z298,Z299,Z300,Z301,Z302,Z303,Z304,Z305)</f>
        <v>1</v>
      </c>
      <c r="AA294" s="115" t="n">
        <f aca="false">CHOOSE(Settings!$C$5,AA295,AA296,AA297,AA298,AA299,AA300,AA301,AA302,AA303,AA304,AA305)</f>
        <v>1</v>
      </c>
      <c r="AB294" s="115" t="n">
        <f aca="false">CHOOSE(Settings!$C$5,AB295,AB296,AB297,AB298,AB299,AB300,AB301,AB302,AB303,AB304,AB305)</f>
        <v>1</v>
      </c>
      <c r="AC294" s="115" t="n">
        <f aca="false">CHOOSE(Settings!$C$5,AC295,AC296,AC297,AC298,AC299,AC300,AC301,AC302,AC303,AC304,AC305)</f>
        <v>1</v>
      </c>
      <c r="AD294" s="115" t="n">
        <f aca="false">CHOOSE(Settings!$C$5,AD295,AD296,AD297,AD298,AD299,AD300,AD301,AD302,AD303,AD304,AD305)</f>
        <v>1</v>
      </c>
      <c r="AE294" s="115" t="n">
        <f aca="false">CHOOSE(Settings!$C$5,AE295,AE296,AE297,AE298,AE299,AE300,AE301,AE302,AE303,AE304,AE305)</f>
        <v>1</v>
      </c>
      <c r="AF294" s="115" t="n">
        <f aca="false">CHOOSE(Settings!$C$5,AF295,AF296,AF297,AF298,AF299,AF300,AF301,AF302,AF303,AF304,AF305)</f>
        <v>1</v>
      </c>
      <c r="AG294" s="115" t="n">
        <f aca="false">CHOOSE(Settings!$C$5,AG295,AG296,AG297,AG298,AG299,AG300,AG301,AG302,AG303,AG304,AG305)</f>
        <v>1</v>
      </c>
      <c r="AH294" s="115" t="n">
        <f aca="false">CHOOSE(Settings!$C$5,AH295,AH296,AH297,AH298,AH299,AH300,AH301,AH302,AH303,AH304,AH305)</f>
        <v>1</v>
      </c>
      <c r="AI294" s="115" t="n">
        <f aca="false">CHOOSE(Settings!$C$5,AI295,AI296,AI297,AI298,AI299,AI300,AI301,AI302,AI303,AI304,AI305)</f>
        <v>1</v>
      </c>
      <c r="AJ294" s="115" t="n">
        <f aca="false">CHOOSE(Settings!$C$5,AJ295,AJ296,AJ297,AJ298,AJ299,AJ300,AJ301,AJ302,AJ303,AJ304,AJ305)</f>
        <v>1</v>
      </c>
      <c r="AK294" s="115" t="n">
        <f aca="false">CHOOSE(Settings!$C$5,AK295,AK296,AK297,AK298,AK299,AK300,AK301,AK302,AK303,AK304,AK305)</f>
        <v>1</v>
      </c>
      <c r="AL294" s="115" t="n">
        <f aca="false">CHOOSE(Settings!$C$5,AL295,AL296,AL297,AL298,AL299,AL300,AL301,AL302,AL303,AL304,AL305)</f>
        <v>1</v>
      </c>
      <c r="AM294" s="115" t="n">
        <f aca="false">CHOOSE(Settings!$C$5,AM295,AM296,AM297,AM298,AM299,AM300,AM301,AM302,AM303,AM304,AM305)</f>
        <v>1</v>
      </c>
    </row>
    <row r="295" customFormat="false" ht="21" hidden="false" customHeight="true" outlineLevel="0" collapsed="false">
      <c r="A295" s="46"/>
      <c r="B295" s="46"/>
      <c r="C295" s="46" t="s">
        <v>207</v>
      </c>
      <c r="D295" s="116" t="n">
        <v>1</v>
      </c>
      <c r="E295" s="116" t="n">
        <v>1</v>
      </c>
      <c r="F295" s="116" t="n">
        <v>1</v>
      </c>
      <c r="G295" s="116" t="n">
        <v>1</v>
      </c>
      <c r="H295" s="116" t="n">
        <v>1</v>
      </c>
      <c r="I295" s="116" t="n">
        <v>1</v>
      </c>
      <c r="J295" s="116" t="n">
        <v>1</v>
      </c>
      <c r="K295" s="116" t="n">
        <v>1</v>
      </c>
      <c r="L295" s="116" t="n">
        <v>1</v>
      </c>
      <c r="M295" s="116" t="n">
        <v>1</v>
      </c>
      <c r="N295" s="116" t="n">
        <v>1</v>
      </c>
      <c r="O295" s="116" t="n">
        <v>1</v>
      </c>
      <c r="P295" s="116" t="n">
        <v>1</v>
      </c>
      <c r="Q295" s="116" t="n">
        <v>1</v>
      </c>
      <c r="R295" s="116" t="n">
        <v>1</v>
      </c>
      <c r="S295" s="116" t="n">
        <v>1</v>
      </c>
      <c r="T295" s="116" t="n">
        <v>1</v>
      </c>
      <c r="U295" s="116" t="n">
        <v>1</v>
      </c>
      <c r="V295" s="116" t="n">
        <v>1</v>
      </c>
      <c r="W295" s="116" t="n">
        <v>1</v>
      </c>
      <c r="X295" s="116" t="n">
        <v>1</v>
      </c>
      <c r="Y295" s="116" t="n">
        <v>1</v>
      </c>
      <c r="Z295" s="116" t="n">
        <v>1</v>
      </c>
      <c r="AA295" s="116" t="n">
        <v>1</v>
      </c>
      <c r="AB295" s="116" t="n">
        <v>1</v>
      </c>
      <c r="AC295" s="116" t="n">
        <v>1</v>
      </c>
      <c r="AD295" s="116" t="n">
        <v>1</v>
      </c>
      <c r="AE295" s="116" t="n">
        <v>1</v>
      </c>
      <c r="AF295" s="116" t="n">
        <v>1</v>
      </c>
      <c r="AG295" s="116" t="n">
        <v>1</v>
      </c>
      <c r="AH295" s="116" t="n">
        <v>1</v>
      </c>
      <c r="AI295" s="116" t="n">
        <v>1</v>
      </c>
      <c r="AJ295" s="116" t="n">
        <v>1</v>
      </c>
      <c r="AK295" s="116" t="n">
        <v>1</v>
      </c>
      <c r="AL295" s="116" t="n">
        <v>1</v>
      </c>
      <c r="AM295" s="116" t="n">
        <v>1</v>
      </c>
    </row>
    <row r="296" customFormat="false" ht="21" hidden="false" customHeight="true" outlineLevel="0" collapsed="false">
      <c r="A296" s="46"/>
      <c r="B296" s="46"/>
      <c r="C296" s="46" t="s">
        <v>209</v>
      </c>
      <c r="D296" s="116" t="n">
        <v>1</v>
      </c>
      <c r="E296" s="116" t="n">
        <v>1</v>
      </c>
      <c r="F296" s="116" t="n">
        <v>1</v>
      </c>
      <c r="G296" s="116" t="n">
        <v>1</v>
      </c>
      <c r="H296" s="116" t="n">
        <v>1</v>
      </c>
      <c r="I296" s="116" t="n">
        <v>1</v>
      </c>
      <c r="J296" s="116" t="n">
        <v>1</v>
      </c>
      <c r="K296" s="116" t="n">
        <v>1</v>
      </c>
      <c r="L296" s="116" t="n">
        <v>1</v>
      </c>
      <c r="M296" s="116" t="n">
        <v>1</v>
      </c>
      <c r="N296" s="116" t="n">
        <v>1</v>
      </c>
      <c r="O296" s="116" t="n">
        <v>1</v>
      </c>
      <c r="P296" s="116" t="n">
        <v>1</v>
      </c>
      <c r="Q296" s="116" t="n">
        <v>1</v>
      </c>
      <c r="R296" s="116" t="n">
        <v>1</v>
      </c>
      <c r="S296" s="116" t="n">
        <v>1</v>
      </c>
      <c r="T296" s="116" t="n">
        <v>1</v>
      </c>
      <c r="U296" s="116" t="n">
        <v>1</v>
      </c>
      <c r="V296" s="116" t="n">
        <v>1</v>
      </c>
      <c r="W296" s="116" t="n">
        <v>1</v>
      </c>
      <c r="X296" s="116" t="n">
        <v>1</v>
      </c>
      <c r="Y296" s="116" t="n">
        <v>1</v>
      </c>
      <c r="Z296" s="116" t="n">
        <v>1</v>
      </c>
      <c r="AA296" s="116" t="n">
        <v>1</v>
      </c>
      <c r="AB296" s="116" t="n">
        <v>1</v>
      </c>
      <c r="AC296" s="116" t="n">
        <v>1</v>
      </c>
      <c r="AD296" s="116" t="n">
        <v>1</v>
      </c>
      <c r="AE296" s="116" t="n">
        <v>1</v>
      </c>
      <c r="AF296" s="116" t="n">
        <v>1</v>
      </c>
      <c r="AG296" s="116" t="n">
        <v>1</v>
      </c>
      <c r="AH296" s="116" t="n">
        <v>1</v>
      </c>
      <c r="AI296" s="116" t="n">
        <v>1</v>
      </c>
      <c r="AJ296" s="116" t="n">
        <v>1</v>
      </c>
      <c r="AK296" s="116" t="n">
        <v>1</v>
      </c>
      <c r="AL296" s="116" t="n">
        <v>1</v>
      </c>
      <c r="AM296" s="116" t="n">
        <v>1</v>
      </c>
    </row>
    <row r="297" customFormat="false" ht="21" hidden="false" customHeight="true" outlineLevel="0" collapsed="false">
      <c r="A297" s="46"/>
      <c r="B297" s="46"/>
      <c r="C297" s="46" t="s">
        <v>210</v>
      </c>
      <c r="D297" s="116" t="n">
        <v>1</v>
      </c>
      <c r="E297" s="116" t="n">
        <v>1</v>
      </c>
      <c r="F297" s="116" t="n">
        <v>1</v>
      </c>
      <c r="G297" s="116" t="n">
        <v>1</v>
      </c>
      <c r="H297" s="116" t="n">
        <v>1</v>
      </c>
      <c r="I297" s="116" t="n">
        <v>1</v>
      </c>
      <c r="J297" s="116" t="n">
        <v>1</v>
      </c>
      <c r="K297" s="116" t="n">
        <v>1</v>
      </c>
      <c r="L297" s="116" t="n">
        <v>1</v>
      </c>
      <c r="M297" s="116" t="n">
        <v>1</v>
      </c>
      <c r="N297" s="116" t="n">
        <v>1</v>
      </c>
      <c r="O297" s="116" t="n">
        <v>1</v>
      </c>
      <c r="P297" s="116" t="n">
        <v>1</v>
      </c>
      <c r="Q297" s="116" t="n">
        <v>1</v>
      </c>
      <c r="R297" s="116" t="n">
        <v>1</v>
      </c>
      <c r="S297" s="116" t="n">
        <v>1</v>
      </c>
      <c r="T297" s="116" t="n">
        <v>1</v>
      </c>
      <c r="U297" s="116" t="n">
        <v>1</v>
      </c>
      <c r="V297" s="116" t="n">
        <v>1</v>
      </c>
      <c r="W297" s="116" t="n">
        <v>1</v>
      </c>
      <c r="X297" s="116" t="n">
        <v>1</v>
      </c>
      <c r="Y297" s="116" t="n">
        <v>1</v>
      </c>
      <c r="Z297" s="116" t="n">
        <v>1</v>
      </c>
      <c r="AA297" s="116" t="n">
        <v>1</v>
      </c>
      <c r="AB297" s="116" t="n">
        <v>1</v>
      </c>
      <c r="AC297" s="116" t="n">
        <v>1</v>
      </c>
      <c r="AD297" s="116" t="n">
        <v>1</v>
      </c>
      <c r="AE297" s="116" t="n">
        <v>1</v>
      </c>
      <c r="AF297" s="116" t="n">
        <v>1</v>
      </c>
      <c r="AG297" s="116" t="n">
        <v>1</v>
      </c>
      <c r="AH297" s="116" t="n">
        <v>1</v>
      </c>
      <c r="AI297" s="116" t="n">
        <v>1</v>
      </c>
      <c r="AJ297" s="116" t="n">
        <v>1</v>
      </c>
      <c r="AK297" s="116" t="n">
        <v>1</v>
      </c>
      <c r="AL297" s="116" t="n">
        <v>1</v>
      </c>
      <c r="AM297" s="116" t="n">
        <v>1</v>
      </c>
    </row>
    <row r="298" customFormat="false" ht="21" hidden="false" customHeight="true" outlineLevel="0" collapsed="false">
      <c r="A298" s="46"/>
      <c r="B298" s="46"/>
      <c r="C298" s="46" t="s">
        <v>212</v>
      </c>
      <c r="D298" s="116" t="n">
        <v>1</v>
      </c>
      <c r="E298" s="116" t="n">
        <v>1</v>
      </c>
      <c r="F298" s="116" t="n">
        <v>1</v>
      </c>
      <c r="G298" s="116" t="n">
        <v>1</v>
      </c>
      <c r="H298" s="116" t="n">
        <v>1</v>
      </c>
      <c r="I298" s="116" t="n">
        <v>1</v>
      </c>
      <c r="J298" s="116" t="n">
        <v>1</v>
      </c>
      <c r="K298" s="116" t="n">
        <v>1</v>
      </c>
      <c r="L298" s="116" t="n">
        <v>1</v>
      </c>
      <c r="M298" s="116" t="n">
        <v>1</v>
      </c>
      <c r="N298" s="116" t="n">
        <v>1</v>
      </c>
      <c r="O298" s="116" t="n">
        <v>1</v>
      </c>
      <c r="P298" s="116" t="n">
        <v>1</v>
      </c>
      <c r="Q298" s="116" t="n">
        <v>1</v>
      </c>
      <c r="R298" s="116" t="n">
        <v>1</v>
      </c>
      <c r="S298" s="116" t="n">
        <v>1</v>
      </c>
      <c r="T298" s="116" t="n">
        <v>1</v>
      </c>
      <c r="U298" s="116" t="n">
        <v>1</v>
      </c>
      <c r="V298" s="116" t="n">
        <v>1</v>
      </c>
      <c r="W298" s="116" t="n">
        <v>1</v>
      </c>
      <c r="X298" s="116" t="n">
        <v>1</v>
      </c>
      <c r="Y298" s="116" t="n">
        <v>1</v>
      </c>
      <c r="Z298" s="116" t="n">
        <v>1</v>
      </c>
      <c r="AA298" s="116" t="n">
        <v>1</v>
      </c>
      <c r="AB298" s="116" t="n">
        <v>1</v>
      </c>
      <c r="AC298" s="116" t="n">
        <v>1</v>
      </c>
      <c r="AD298" s="116" t="n">
        <v>1</v>
      </c>
      <c r="AE298" s="116" t="n">
        <v>1</v>
      </c>
      <c r="AF298" s="116" t="n">
        <v>1</v>
      </c>
      <c r="AG298" s="116" t="n">
        <v>1</v>
      </c>
      <c r="AH298" s="116" t="n">
        <v>1</v>
      </c>
      <c r="AI298" s="116" t="n">
        <v>1</v>
      </c>
      <c r="AJ298" s="116" t="n">
        <v>1</v>
      </c>
      <c r="AK298" s="116" t="n">
        <v>1</v>
      </c>
      <c r="AL298" s="116" t="n">
        <v>1</v>
      </c>
      <c r="AM298" s="116" t="n">
        <v>1</v>
      </c>
    </row>
    <row r="299" customFormat="false" ht="21" hidden="false" customHeight="true" outlineLevel="0" collapsed="false">
      <c r="A299" s="46"/>
      <c r="B299" s="46"/>
      <c r="C299" s="46" t="s">
        <v>214</v>
      </c>
      <c r="D299" s="116" t="n">
        <v>1</v>
      </c>
      <c r="E299" s="116" t="n">
        <v>1</v>
      </c>
      <c r="F299" s="116" t="n">
        <v>1</v>
      </c>
      <c r="G299" s="116" t="n">
        <v>1</v>
      </c>
      <c r="H299" s="116" t="n">
        <v>1</v>
      </c>
      <c r="I299" s="116" t="n">
        <v>1</v>
      </c>
      <c r="J299" s="116" t="n">
        <v>1</v>
      </c>
      <c r="K299" s="116" t="n">
        <v>1</v>
      </c>
      <c r="L299" s="116" t="n">
        <v>1</v>
      </c>
      <c r="M299" s="116" t="n">
        <v>1</v>
      </c>
      <c r="N299" s="116" t="n">
        <v>1</v>
      </c>
      <c r="O299" s="116" t="n">
        <v>1</v>
      </c>
      <c r="P299" s="116" t="n">
        <v>1</v>
      </c>
      <c r="Q299" s="116" t="n">
        <v>1</v>
      </c>
      <c r="R299" s="116" t="n">
        <v>1</v>
      </c>
      <c r="S299" s="116" t="n">
        <v>1</v>
      </c>
      <c r="T299" s="116" t="n">
        <v>1</v>
      </c>
      <c r="U299" s="116" t="n">
        <v>1</v>
      </c>
      <c r="V299" s="116" t="n">
        <v>1</v>
      </c>
      <c r="W299" s="116" t="n">
        <v>1</v>
      </c>
      <c r="X299" s="116" t="n">
        <v>1</v>
      </c>
      <c r="Y299" s="116" t="n">
        <v>1</v>
      </c>
      <c r="Z299" s="116" t="n">
        <v>1</v>
      </c>
      <c r="AA299" s="116" t="n">
        <v>1</v>
      </c>
      <c r="AB299" s="116" t="n">
        <v>1</v>
      </c>
      <c r="AC299" s="116" t="n">
        <v>1</v>
      </c>
      <c r="AD299" s="116" t="n">
        <v>1</v>
      </c>
      <c r="AE299" s="116" t="n">
        <v>1</v>
      </c>
      <c r="AF299" s="116" t="n">
        <v>1</v>
      </c>
      <c r="AG299" s="116" t="n">
        <v>1</v>
      </c>
      <c r="AH299" s="116" t="n">
        <v>1</v>
      </c>
      <c r="AI299" s="116" t="n">
        <v>1</v>
      </c>
      <c r="AJ299" s="116" t="n">
        <v>1</v>
      </c>
      <c r="AK299" s="116" t="n">
        <v>1</v>
      </c>
      <c r="AL299" s="116" t="n">
        <v>1</v>
      </c>
      <c r="AM299" s="116" t="n">
        <v>1</v>
      </c>
    </row>
    <row r="300" customFormat="false" ht="21" hidden="false" customHeight="true" outlineLevel="0" collapsed="false">
      <c r="A300" s="46"/>
      <c r="B300" s="46"/>
      <c r="C300" s="46" t="s">
        <v>216</v>
      </c>
      <c r="D300" s="116" t="n">
        <v>1</v>
      </c>
      <c r="E300" s="116" t="n">
        <v>1</v>
      </c>
      <c r="F300" s="116" t="n">
        <v>1</v>
      </c>
      <c r="G300" s="116" t="n">
        <v>1</v>
      </c>
      <c r="H300" s="116" t="n">
        <v>1</v>
      </c>
      <c r="I300" s="116" t="n">
        <v>1</v>
      </c>
      <c r="J300" s="116" t="n">
        <v>1</v>
      </c>
      <c r="K300" s="116" t="n">
        <v>1</v>
      </c>
      <c r="L300" s="116" t="n">
        <v>1</v>
      </c>
      <c r="M300" s="116" t="n">
        <v>1</v>
      </c>
      <c r="N300" s="116" t="n">
        <v>1</v>
      </c>
      <c r="O300" s="116" t="n">
        <v>1</v>
      </c>
      <c r="P300" s="116" t="n">
        <v>1</v>
      </c>
      <c r="Q300" s="116" t="n">
        <v>1</v>
      </c>
      <c r="R300" s="116" t="n">
        <v>1</v>
      </c>
      <c r="S300" s="116" t="n">
        <v>1</v>
      </c>
      <c r="T300" s="116" t="n">
        <v>1</v>
      </c>
      <c r="U300" s="116" t="n">
        <v>1</v>
      </c>
      <c r="V300" s="116" t="n">
        <v>1</v>
      </c>
      <c r="W300" s="116" t="n">
        <v>1</v>
      </c>
      <c r="X300" s="116" t="n">
        <v>1</v>
      </c>
      <c r="Y300" s="116" t="n">
        <v>1</v>
      </c>
      <c r="Z300" s="116" t="n">
        <v>1</v>
      </c>
      <c r="AA300" s="116" t="n">
        <v>1</v>
      </c>
      <c r="AB300" s="116" t="n">
        <v>1</v>
      </c>
      <c r="AC300" s="116" t="n">
        <v>1</v>
      </c>
      <c r="AD300" s="116" t="n">
        <v>1</v>
      </c>
      <c r="AE300" s="116" t="n">
        <v>1</v>
      </c>
      <c r="AF300" s="116" t="n">
        <v>1</v>
      </c>
      <c r="AG300" s="116" t="n">
        <v>1</v>
      </c>
      <c r="AH300" s="116" t="n">
        <v>1</v>
      </c>
      <c r="AI300" s="116" t="n">
        <v>1</v>
      </c>
      <c r="AJ300" s="116" t="n">
        <v>1</v>
      </c>
      <c r="AK300" s="116" t="n">
        <v>1</v>
      </c>
      <c r="AL300" s="116" t="n">
        <v>1</v>
      </c>
      <c r="AM300" s="116" t="n">
        <v>1</v>
      </c>
    </row>
    <row r="301" customFormat="false" ht="21" hidden="false" customHeight="true" outlineLevel="0" collapsed="false">
      <c r="A301" s="46"/>
      <c r="B301" s="46"/>
      <c r="C301" s="46" t="s">
        <v>218</v>
      </c>
      <c r="D301" s="116" t="n">
        <v>1</v>
      </c>
      <c r="E301" s="116" t="n">
        <v>1</v>
      </c>
      <c r="F301" s="116" t="n">
        <v>1</v>
      </c>
      <c r="G301" s="116" t="n">
        <v>1</v>
      </c>
      <c r="H301" s="116" t="n">
        <v>1</v>
      </c>
      <c r="I301" s="116" t="n">
        <v>1</v>
      </c>
      <c r="J301" s="116" t="n">
        <v>1</v>
      </c>
      <c r="K301" s="116" t="n">
        <v>1</v>
      </c>
      <c r="L301" s="116" t="n">
        <v>1</v>
      </c>
      <c r="M301" s="116" t="n">
        <v>1</v>
      </c>
      <c r="N301" s="116" t="n">
        <v>1</v>
      </c>
      <c r="O301" s="116" t="n">
        <v>1</v>
      </c>
      <c r="P301" s="116" t="n">
        <v>1</v>
      </c>
      <c r="Q301" s="116" t="n">
        <v>1</v>
      </c>
      <c r="R301" s="116" t="n">
        <v>1</v>
      </c>
      <c r="S301" s="116" t="n">
        <v>1</v>
      </c>
      <c r="T301" s="116" t="n">
        <v>1</v>
      </c>
      <c r="U301" s="116" t="n">
        <v>1</v>
      </c>
      <c r="V301" s="116" t="n">
        <v>1</v>
      </c>
      <c r="W301" s="116" t="n">
        <v>1</v>
      </c>
      <c r="X301" s="116" t="n">
        <v>1</v>
      </c>
      <c r="Y301" s="116" t="n">
        <v>1</v>
      </c>
      <c r="Z301" s="116" t="n">
        <v>1</v>
      </c>
      <c r="AA301" s="116" t="n">
        <v>1</v>
      </c>
      <c r="AB301" s="116" t="n">
        <v>1</v>
      </c>
      <c r="AC301" s="116" t="n">
        <v>1</v>
      </c>
      <c r="AD301" s="116" t="n">
        <v>1</v>
      </c>
      <c r="AE301" s="116" t="n">
        <v>1</v>
      </c>
      <c r="AF301" s="116" t="n">
        <v>1</v>
      </c>
      <c r="AG301" s="116" t="n">
        <v>1</v>
      </c>
      <c r="AH301" s="116" t="n">
        <v>1</v>
      </c>
      <c r="AI301" s="116" t="n">
        <v>1</v>
      </c>
      <c r="AJ301" s="116" t="n">
        <v>1</v>
      </c>
      <c r="AK301" s="116" t="n">
        <v>1</v>
      </c>
      <c r="AL301" s="116" t="n">
        <v>1</v>
      </c>
      <c r="AM301" s="116" t="n">
        <v>1</v>
      </c>
    </row>
    <row r="302" customFormat="false" ht="21" hidden="false" customHeight="true" outlineLevel="0" collapsed="false">
      <c r="A302" s="46"/>
      <c r="B302" s="46"/>
      <c r="C302" s="46" t="s">
        <v>220</v>
      </c>
      <c r="D302" s="116" t="n">
        <v>1</v>
      </c>
      <c r="E302" s="116" t="n">
        <v>1</v>
      </c>
      <c r="F302" s="116" t="n">
        <v>1</v>
      </c>
      <c r="G302" s="116" t="n">
        <v>1</v>
      </c>
      <c r="H302" s="116" t="n">
        <v>1</v>
      </c>
      <c r="I302" s="116" t="n">
        <v>1</v>
      </c>
      <c r="J302" s="116" t="n">
        <v>1</v>
      </c>
      <c r="K302" s="116" t="n">
        <v>1</v>
      </c>
      <c r="L302" s="116" t="n">
        <v>1</v>
      </c>
      <c r="M302" s="116" t="n">
        <v>1</v>
      </c>
      <c r="N302" s="116" t="n">
        <v>1</v>
      </c>
      <c r="O302" s="116" t="n">
        <v>1</v>
      </c>
      <c r="P302" s="116" t="n">
        <v>1</v>
      </c>
      <c r="Q302" s="116" t="n">
        <v>1</v>
      </c>
      <c r="R302" s="116" t="n">
        <v>1</v>
      </c>
      <c r="S302" s="116" t="n">
        <v>1</v>
      </c>
      <c r="T302" s="116" t="n">
        <v>1</v>
      </c>
      <c r="U302" s="116" t="n">
        <v>1</v>
      </c>
      <c r="V302" s="116" t="n">
        <v>1</v>
      </c>
      <c r="W302" s="116" t="n">
        <v>1</v>
      </c>
      <c r="X302" s="116" t="n">
        <v>1</v>
      </c>
      <c r="Y302" s="116" t="n">
        <v>1</v>
      </c>
      <c r="Z302" s="116" t="n">
        <v>1</v>
      </c>
      <c r="AA302" s="116" t="n">
        <v>1</v>
      </c>
      <c r="AB302" s="116" t="n">
        <v>1</v>
      </c>
      <c r="AC302" s="116" t="n">
        <v>1</v>
      </c>
      <c r="AD302" s="116" t="n">
        <v>1</v>
      </c>
      <c r="AE302" s="116" t="n">
        <v>1</v>
      </c>
      <c r="AF302" s="116" t="n">
        <v>1</v>
      </c>
      <c r="AG302" s="116" t="n">
        <v>1</v>
      </c>
      <c r="AH302" s="116" t="n">
        <v>1</v>
      </c>
      <c r="AI302" s="116" t="n">
        <v>1</v>
      </c>
      <c r="AJ302" s="116" t="n">
        <v>1</v>
      </c>
      <c r="AK302" s="116" t="n">
        <v>1</v>
      </c>
      <c r="AL302" s="116" t="n">
        <v>1</v>
      </c>
      <c r="AM302" s="116" t="n">
        <v>1</v>
      </c>
    </row>
    <row r="303" customFormat="false" ht="21" hidden="false" customHeight="true" outlineLevel="0" collapsed="false">
      <c r="A303" s="46"/>
      <c r="B303" s="46"/>
      <c r="C303" s="46" t="s">
        <v>221</v>
      </c>
      <c r="D303" s="116" t="n">
        <v>1</v>
      </c>
      <c r="E303" s="116" t="n">
        <v>1</v>
      </c>
      <c r="F303" s="116" t="n">
        <v>1</v>
      </c>
      <c r="G303" s="116" t="n">
        <v>1</v>
      </c>
      <c r="H303" s="116" t="n">
        <v>1</v>
      </c>
      <c r="I303" s="116" t="n">
        <v>1</v>
      </c>
      <c r="J303" s="116" t="n">
        <v>1</v>
      </c>
      <c r="K303" s="116" t="n">
        <v>1</v>
      </c>
      <c r="L303" s="116" t="n">
        <v>1</v>
      </c>
      <c r="M303" s="116" t="n">
        <v>1</v>
      </c>
      <c r="N303" s="116" t="n">
        <v>1</v>
      </c>
      <c r="O303" s="116" t="n">
        <v>1</v>
      </c>
      <c r="P303" s="116" t="n">
        <v>1</v>
      </c>
      <c r="Q303" s="116" t="n">
        <v>1</v>
      </c>
      <c r="R303" s="116" t="n">
        <v>1</v>
      </c>
      <c r="S303" s="116" t="n">
        <v>1</v>
      </c>
      <c r="T303" s="116" t="n">
        <v>1</v>
      </c>
      <c r="U303" s="116" t="n">
        <v>1</v>
      </c>
      <c r="V303" s="116" t="n">
        <v>1</v>
      </c>
      <c r="W303" s="116" t="n">
        <v>1</v>
      </c>
      <c r="X303" s="116" t="n">
        <v>1</v>
      </c>
      <c r="Y303" s="116" t="n">
        <v>1</v>
      </c>
      <c r="Z303" s="116" t="n">
        <v>1</v>
      </c>
      <c r="AA303" s="116" t="n">
        <v>1</v>
      </c>
      <c r="AB303" s="116" t="n">
        <v>1</v>
      </c>
      <c r="AC303" s="116" t="n">
        <v>1</v>
      </c>
      <c r="AD303" s="116" t="n">
        <v>1</v>
      </c>
      <c r="AE303" s="116" t="n">
        <v>1</v>
      </c>
      <c r="AF303" s="116" t="n">
        <v>1</v>
      </c>
      <c r="AG303" s="116" t="n">
        <v>1</v>
      </c>
      <c r="AH303" s="116" t="n">
        <v>1</v>
      </c>
      <c r="AI303" s="116" t="n">
        <v>1</v>
      </c>
      <c r="AJ303" s="116" t="n">
        <v>1</v>
      </c>
      <c r="AK303" s="116" t="n">
        <v>1</v>
      </c>
      <c r="AL303" s="116" t="n">
        <v>1</v>
      </c>
      <c r="AM303" s="116" t="n">
        <v>1</v>
      </c>
    </row>
    <row r="304" customFormat="false" ht="21" hidden="false" customHeight="true" outlineLevel="0" collapsed="false">
      <c r="A304" s="46"/>
      <c r="B304" s="46"/>
      <c r="C304" s="46" t="s">
        <v>222</v>
      </c>
      <c r="D304" s="116" t="n">
        <v>1</v>
      </c>
      <c r="E304" s="116" t="n">
        <v>1</v>
      </c>
      <c r="F304" s="116" t="n">
        <v>1</v>
      </c>
      <c r="G304" s="116" t="n">
        <v>1</v>
      </c>
      <c r="H304" s="116" t="n">
        <v>1</v>
      </c>
      <c r="I304" s="116" t="n">
        <v>1</v>
      </c>
      <c r="J304" s="116" t="n">
        <v>1</v>
      </c>
      <c r="K304" s="116" t="n">
        <v>1</v>
      </c>
      <c r="L304" s="116" t="n">
        <v>1</v>
      </c>
      <c r="M304" s="116" t="n">
        <v>1</v>
      </c>
      <c r="N304" s="116" t="n">
        <v>1</v>
      </c>
      <c r="O304" s="116" t="n">
        <v>1</v>
      </c>
      <c r="P304" s="116" t="n">
        <v>1</v>
      </c>
      <c r="Q304" s="116" t="n">
        <v>1</v>
      </c>
      <c r="R304" s="116" t="n">
        <v>1</v>
      </c>
      <c r="S304" s="116" t="n">
        <v>1</v>
      </c>
      <c r="T304" s="116" t="n">
        <v>1</v>
      </c>
      <c r="U304" s="116" t="n">
        <v>1</v>
      </c>
      <c r="V304" s="116" t="n">
        <v>1</v>
      </c>
      <c r="W304" s="116" t="n">
        <v>1</v>
      </c>
      <c r="X304" s="116" t="n">
        <v>1</v>
      </c>
      <c r="Y304" s="116" t="n">
        <v>1</v>
      </c>
      <c r="Z304" s="116" t="n">
        <v>1</v>
      </c>
      <c r="AA304" s="116" t="n">
        <v>1</v>
      </c>
      <c r="AB304" s="116" t="n">
        <v>1</v>
      </c>
      <c r="AC304" s="116" t="n">
        <v>1</v>
      </c>
      <c r="AD304" s="116" t="n">
        <v>1</v>
      </c>
      <c r="AE304" s="116" t="n">
        <v>1</v>
      </c>
      <c r="AF304" s="116" t="n">
        <v>1</v>
      </c>
      <c r="AG304" s="116" t="n">
        <v>1</v>
      </c>
      <c r="AH304" s="116" t="n">
        <v>1</v>
      </c>
      <c r="AI304" s="116" t="n">
        <v>1</v>
      </c>
      <c r="AJ304" s="116" t="n">
        <v>1</v>
      </c>
      <c r="AK304" s="116" t="n">
        <v>1</v>
      </c>
      <c r="AL304" s="116" t="n">
        <v>1</v>
      </c>
      <c r="AM304" s="116" t="n">
        <v>1</v>
      </c>
    </row>
    <row r="305" customFormat="false" ht="21" hidden="false" customHeight="true" outlineLevel="0" collapsed="false">
      <c r="A305" s="46"/>
      <c r="B305" s="46"/>
      <c r="C305" s="46" t="s">
        <v>223</v>
      </c>
      <c r="D305" s="116" t="n">
        <v>1</v>
      </c>
      <c r="E305" s="116" t="n">
        <v>1</v>
      </c>
      <c r="F305" s="116" t="n">
        <v>1</v>
      </c>
      <c r="G305" s="116" t="n">
        <v>1</v>
      </c>
      <c r="H305" s="116" t="n">
        <v>1</v>
      </c>
      <c r="I305" s="116" t="n">
        <v>1</v>
      </c>
      <c r="J305" s="116" t="n">
        <v>1</v>
      </c>
      <c r="K305" s="116" t="n">
        <v>1</v>
      </c>
      <c r="L305" s="116" t="n">
        <v>1</v>
      </c>
      <c r="M305" s="116" t="n">
        <v>1</v>
      </c>
      <c r="N305" s="116" t="n">
        <v>1</v>
      </c>
      <c r="O305" s="116" t="n">
        <v>1</v>
      </c>
      <c r="P305" s="116" t="n">
        <v>1</v>
      </c>
      <c r="Q305" s="116" t="n">
        <v>1</v>
      </c>
      <c r="R305" s="116" t="n">
        <v>1</v>
      </c>
      <c r="S305" s="116" t="n">
        <v>1</v>
      </c>
      <c r="T305" s="116" t="n">
        <v>1</v>
      </c>
      <c r="U305" s="116" t="n">
        <v>1</v>
      </c>
      <c r="V305" s="116" t="n">
        <v>1</v>
      </c>
      <c r="W305" s="116" t="n">
        <v>1</v>
      </c>
      <c r="X305" s="116" t="n">
        <v>1</v>
      </c>
      <c r="Y305" s="116" t="n">
        <v>1</v>
      </c>
      <c r="Z305" s="116" t="n">
        <v>1</v>
      </c>
      <c r="AA305" s="116" t="n">
        <v>1</v>
      </c>
      <c r="AB305" s="116" t="n">
        <v>1</v>
      </c>
      <c r="AC305" s="116" t="n">
        <v>1</v>
      </c>
      <c r="AD305" s="116" t="n">
        <v>1</v>
      </c>
      <c r="AE305" s="116" t="n">
        <v>1</v>
      </c>
      <c r="AF305" s="116" t="n">
        <v>1</v>
      </c>
      <c r="AG305" s="116" t="n">
        <v>1</v>
      </c>
      <c r="AH305" s="116" t="n">
        <v>1</v>
      </c>
      <c r="AI305" s="116" t="n">
        <v>1</v>
      </c>
      <c r="AJ305" s="116" t="n">
        <v>1</v>
      </c>
      <c r="AK305" s="116" t="n">
        <v>1</v>
      </c>
      <c r="AL305" s="116" t="n">
        <v>1</v>
      </c>
      <c r="AM305" s="116" t="n">
        <v>1</v>
      </c>
    </row>
    <row r="306" customFormat="false" ht="21" hidden="false" customHeight="true" outlineLevel="0" collapsed="false">
      <c r="A306" s="46"/>
      <c r="B306" s="46"/>
      <c r="C306" s="46"/>
      <c r="D306" s="112"/>
      <c r="E306" s="112"/>
      <c r="F306" s="112"/>
      <c r="G306" s="112"/>
      <c r="H306" s="112"/>
      <c r="I306" s="112"/>
      <c r="J306" s="112"/>
      <c r="K306" s="112"/>
      <c r="L306" s="112"/>
      <c r="M306" s="112"/>
      <c r="N306" s="112"/>
      <c r="O306" s="112"/>
      <c r="P306" s="112"/>
      <c r="Q306" s="112"/>
      <c r="R306" s="112"/>
      <c r="S306" s="112"/>
      <c r="T306" s="112"/>
      <c r="U306" s="112"/>
      <c r="V306" s="112"/>
      <c r="W306" s="112"/>
      <c r="X306" s="112"/>
      <c r="Y306" s="112"/>
      <c r="Z306" s="112"/>
      <c r="AA306" s="112"/>
      <c r="AB306" s="112"/>
      <c r="AC306" s="112"/>
      <c r="AD306" s="112"/>
      <c r="AE306" s="112"/>
      <c r="AF306" s="112"/>
      <c r="AG306" s="112"/>
      <c r="AH306" s="112"/>
      <c r="AI306" s="112"/>
      <c r="AJ306" s="112"/>
      <c r="AK306" s="112"/>
      <c r="AL306" s="112"/>
      <c r="AM306" s="112"/>
    </row>
    <row r="307" customFormat="false" ht="21" hidden="false" customHeight="true" outlineLevel="0" collapsed="false">
      <c r="A307" s="46"/>
      <c r="B307" s="46"/>
      <c r="C307" s="89" t="s">
        <v>356</v>
      </c>
      <c r="D307" s="115" t="n">
        <f aca="false">CHOOSE(Settings!$C$5,D308,D309,D310,D311,D312,D313,D314,D315,D316,D317,D318)</f>
        <v>1</v>
      </c>
      <c r="E307" s="115" t="n">
        <f aca="false">CHOOSE(Settings!$C$5,E308,E309,E310,E311,E312,E313,E314,E315,E316,E317,E318)</f>
        <v>1</v>
      </c>
      <c r="F307" s="115" t="n">
        <f aca="false">CHOOSE(Settings!$C$5,F308,F309,F310,F311,F312,F313,F314,F315,F316,F317,F318)</f>
        <v>1</v>
      </c>
      <c r="G307" s="115" t="n">
        <f aca="false">CHOOSE(Settings!$C$5,G308,G309,G310,G311,G312,G313,G314,G315,G316,G317,G318)</f>
        <v>1</v>
      </c>
      <c r="H307" s="115" t="n">
        <f aca="false">CHOOSE(Settings!$C$5,H308,H309,H310,H311,H312,H313,H314,H315,H316,H317,H318)</f>
        <v>1</v>
      </c>
      <c r="I307" s="115" t="n">
        <f aca="false">CHOOSE(Settings!$C$5,I308,I309,I310,I311,I312,I313,I314,I315,I316,I317,I318)</f>
        <v>1</v>
      </c>
      <c r="J307" s="115" t="n">
        <f aca="false">CHOOSE(Settings!$C$5,J308,J309,J310,J311,J312,J313,J314,J315,J316,J317,J318)</f>
        <v>1</v>
      </c>
      <c r="K307" s="115" t="n">
        <f aca="false">CHOOSE(Settings!$C$5,K308,K309,K310,K311,K312,K313,K314,K315,K316,K317,K318)</f>
        <v>1</v>
      </c>
      <c r="L307" s="115" t="n">
        <f aca="false">CHOOSE(Settings!$C$5,L308,L309,L310,L311,L312,L313,L314,L315,L316,L317,L318)</f>
        <v>1</v>
      </c>
      <c r="M307" s="115" t="n">
        <f aca="false">CHOOSE(Settings!$C$5,M308,M309,M310,M311,M312,M313,M314,M315,M316,M317,M318)</f>
        <v>1</v>
      </c>
      <c r="N307" s="115" t="n">
        <f aca="false">CHOOSE(Settings!$C$5,N308,N309,N310,N311,N312,N313,N314,N315,N316,N317,N318)</f>
        <v>1</v>
      </c>
      <c r="O307" s="115" t="n">
        <f aca="false">CHOOSE(Settings!$C$5,O308,O309,O310,O311,O312,O313,O314,O315,O316,O317,O318)</f>
        <v>1</v>
      </c>
      <c r="P307" s="115" t="n">
        <f aca="false">CHOOSE(Settings!$C$5,P308,P309,P310,P311,P312,P313,P314,P315,P316,P317,P318)</f>
        <v>1</v>
      </c>
      <c r="Q307" s="115" t="n">
        <f aca="false">CHOOSE(Settings!$C$5,Q308,Q309,Q310,Q311,Q312,Q313,Q314,Q315,Q316,Q317,Q318)</f>
        <v>1</v>
      </c>
      <c r="R307" s="115" t="n">
        <f aca="false">CHOOSE(Settings!$C$5,R308,R309,R310,R311,R312,R313,R314,R315,R316,R317,R318)</f>
        <v>1</v>
      </c>
      <c r="S307" s="115" t="n">
        <f aca="false">CHOOSE(Settings!$C$5,S308,S309,S310,S311,S312,S313,S314,S315,S316,S317,S318)</f>
        <v>1</v>
      </c>
      <c r="T307" s="115" t="n">
        <f aca="false">CHOOSE(Settings!$C$5,T308,T309,T310,T311,T312,T313,T314,T315,T316,T317,T318)</f>
        <v>1</v>
      </c>
      <c r="U307" s="115" t="n">
        <f aca="false">CHOOSE(Settings!$C$5,U308,U309,U310,U311,U312,U313,U314,U315,U316,U317,U318)</f>
        <v>1</v>
      </c>
      <c r="V307" s="115" t="n">
        <f aca="false">CHOOSE(Settings!$C$5,V308,V309,V310,V311,V312,V313,V314,V315,V316,V317,V318)</f>
        <v>1</v>
      </c>
      <c r="W307" s="115" t="n">
        <f aca="false">CHOOSE(Settings!$C$5,W308,W309,W310,W311,W312,W313,W314,W315,W316,W317,W318)</f>
        <v>1</v>
      </c>
      <c r="X307" s="115" t="n">
        <f aca="false">CHOOSE(Settings!$C$5,X308,X309,X310,X311,X312,X313,X314,X315,X316,X317,X318)</f>
        <v>1</v>
      </c>
      <c r="Y307" s="115" t="n">
        <f aca="false">CHOOSE(Settings!$C$5,Y308,Y309,Y310,Y311,Y312,Y313,Y314,Y315,Y316,Y317,Y318)</f>
        <v>1</v>
      </c>
      <c r="Z307" s="115" t="n">
        <f aca="false">CHOOSE(Settings!$C$5,Z308,Z309,Z310,Z311,Z312,Z313,Z314,Z315,Z316,Z317,Z318)</f>
        <v>1</v>
      </c>
      <c r="AA307" s="115" t="n">
        <f aca="false">CHOOSE(Settings!$C$5,AA308,AA309,AA310,AA311,AA312,AA313,AA314,AA315,AA316,AA317,AA318)</f>
        <v>1</v>
      </c>
      <c r="AB307" s="115" t="n">
        <f aca="false">CHOOSE(Settings!$C$5,AB308,AB309,AB310,AB311,AB312,AB313,AB314,AB315,AB316,AB317,AB318)</f>
        <v>1</v>
      </c>
      <c r="AC307" s="115" t="n">
        <f aca="false">CHOOSE(Settings!$C$5,AC308,AC309,AC310,AC311,AC312,AC313,AC314,AC315,AC316,AC317,AC318)</f>
        <v>1</v>
      </c>
      <c r="AD307" s="115" t="n">
        <f aca="false">CHOOSE(Settings!$C$5,AD308,AD309,AD310,AD311,AD312,AD313,AD314,AD315,AD316,AD317,AD318)</f>
        <v>1</v>
      </c>
      <c r="AE307" s="115" t="n">
        <f aca="false">CHOOSE(Settings!$C$5,AE308,AE309,AE310,AE311,AE312,AE313,AE314,AE315,AE316,AE317,AE318)</f>
        <v>1</v>
      </c>
      <c r="AF307" s="115" t="n">
        <f aca="false">CHOOSE(Settings!$C$5,AF308,AF309,AF310,AF311,AF312,AF313,AF314,AF315,AF316,AF317,AF318)</f>
        <v>1</v>
      </c>
      <c r="AG307" s="115" t="n">
        <f aca="false">CHOOSE(Settings!$C$5,AG308,AG309,AG310,AG311,AG312,AG313,AG314,AG315,AG316,AG317,AG318)</f>
        <v>1</v>
      </c>
      <c r="AH307" s="115" t="n">
        <f aca="false">CHOOSE(Settings!$C$5,AH308,AH309,AH310,AH311,AH312,AH313,AH314,AH315,AH316,AH317,AH318)</f>
        <v>1</v>
      </c>
      <c r="AI307" s="115" t="n">
        <f aca="false">CHOOSE(Settings!$C$5,AI308,AI309,AI310,AI311,AI312,AI313,AI314,AI315,AI316,AI317,AI318)</f>
        <v>1</v>
      </c>
      <c r="AJ307" s="115" t="n">
        <f aca="false">CHOOSE(Settings!$C$5,AJ308,AJ309,AJ310,AJ311,AJ312,AJ313,AJ314,AJ315,AJ316,AJ317,AJ318)</f>
        <v>1</v>
      </c>
      <c r="AK307" s="115" t="n">
        <f aca="false">CHOOSE(Settings!$C$5,AK308,AK309,AK310,AK311,AK312,AK313,AK314,AK315,AK316,AK317,AK318)</f>
        <v>1</v>
      </c>
      <c r="AL307" s="115" t="n">
        <f aca="false">CHOOSE(Settings!$C$5,AL308,AL309,AL310,AL311,AL312,AL313,AL314,AL315,AL316,AL317,AL318)</f>
        <v>1</v>
      </c>
      <c r="AM307" s="115" t="n">
        <f aca="false">CHOOSE(Settings!$C$5,AM308,AM309,AM310,AM311,AM312,AM313,AM314,AM315,AM316,AM317,AM318)</f>
        <v>1</v>
      </c>
    </row>
    <row r="308" customFormat="false" ht="21" hidden="false" customHeight="true" outlineLevel="0" collapsed="false">
      <c r="A308" s="46"/>
      <c r="B308" s="46"/>
      <c r="C308" s="46" t="s">
        <v>207</v>
      </c>
      <c r="D308" s="116" t="n">
        <v>1</v>
      </c>
      <c r="E308" s="116" t="n">
        <v>1</v>
      </c>
      <c r="F308" s="116" t="n">
        <v>1</v>
      </c>
      <c r="G308" s="116" t="n">
        <v>1</v>
      </c>
      <c r="H308" s="116" t="n">
        <v>1</v>
      </c>
      <c r="I308" s="116" t="n">
        <v>1</v>
      </c>
      <c r="J308" s="116" t="n">
        <v>1</v>
      </c>
      <c r="K308" s="116" t="n">
        <v>1</v>
      </c>
      <c r="L308" s="116" t="n">
        <v>1</v>
      </c>
      <c r="M308" s="116" t="n">
        <v>1</v>
      </c>
      <c r="N308" s="116" t="n">
        <v>1</v>
      </c>
      <c r="O308" s="116" t="n">
        <v>1</v>
      </c>
      <c r="P308" s="116" t="n">
        <v>1</v>
      </c>
      <c r="Q308" s="116" t="n">
        <v>1</v>
      </c>
      <c r="R308" s="116" t="n">
        <v>1</v>
      </c>
      <c r="S308" s="116" t="n">
        <v>1</v>
      </c>
      <c r="T308" s="116" t="n">
        <v>1</v>
      </c>
      <c r="U308" s="116" t="n">
        <v>1</v>
      </c>
      <c r="V308" s="116" t="n">
        <v>1</v>
      </c>
      <c r="W308" s="116" t="n">
        <v>1</v>
      </c>
      <c r="X308" s="116" t="n">
        <v>1</v>
      </c>
      <c r="Y308" s="116" t="n">
        <v>1</v>
      </c>
      <c r="Z308" s="116" t="n">
        <v>1</v>
      </c>
      <c r="AA308" s="116" t="n">
        <v>1</v>
      </c>
      <c r="AB308" s="116" t="n">
        <v>1</v>
      </c>
      <c r="AC308" s="116" t="n">
        <v>1</v>
      </c>
      <c r="AD308" s="116" t="n">
        <v>1</v>
      </c>
      <c r="AE308" s="116" t="n">
        <v>1</v>
      </c>
      <c r="AF308" s="116" t="n">
        <v>1</v>
      </c>
      <c r="AG308" s="116" t="n">
        <v>1</v>
      </c>
      <c r="AH308" s="116" t="n">
        <v>1</v>
      </c>
      <c r="AI308" s="116" t="n">
        <v>1</v>
      </c>
      <c r="AJ308" s="116" t="n">
        <v>1</v>
      </c>
      <c r="AK308" s="116" t="n">
        <v>1</v>
      </c>
      <c r="AL308" s="116" t="n">
        <v>1</v>
      </c>
      <c r="AM308" s="116" t="n">
        <v>1</v>
      </c>
    </row>
    <row r="309" customFormat="false" ht="21" hidden="false" customHeight="true" outlineLevel="0" collapsed="false">
      <c r="A309" s="46"/>
      <c r="B309" s="46"/>
      <c r="C309" s="46" t="s">
        <v>209</v>
      </c>
      <c r="D309" s="116" t="n">
        <v>1</v>
      </c>
      <c r="E309" s="116" t="n">
        <v>1</v>
      </c>
      <c r="F309" s="116" t="n">
        <v>1</v>
      </c>
      <c r="G309" s="116" t="n">
        <v>1</v>
      </c>
      <c r="H309" s="116" t="n">
        <v>1</v>
      </c>
      <c r="I309" s="116" t="n">
        <v>1</v>
      </c>
      <c r="J309" s="116" t="n">
        <v>1</v>
      </c>
      <c r="K309" s="116" t="n">
        <v>1</v>
      </c>
      <c r="L309" s="116" t="n">
        <v>1</v>
      </c>
      <c r="M309" s="116" t="n">
        <v>1</v>
      </c>
      <c r="N309" s="116" t="n">
        <v>1</v>
      </c>
      <c r="O309" s="116" t="n">
        <v>1</v>
      </c>
      <c r="P309" s="116" t="n">
        <v>1</v>
      </c>
      <c r="Q309" s="116" t="n">
        <v>1</v>
      </c>
      <c r="R309" s="116" t="n">
        <v>1</v>
      </c>
      <c r="S309" s="116" t="n">
        <v>1</v>
      </c>
      <c r="T309" s="116" t="n">
        <v>1</v>
      </c>
      <c r="U309" s="116" t="n">
        <v>1</v>
      </c>
      <c r="V309" s="116" t="n">
        <v>1</v>
      </c>
      <c r="W309" s="116" t="n">
        <v>1</v>
      </c>
      <c r="X309" s="116" t="n">
        <v>1</v>
      </c>
      <c r="Y309" s="116" t="n">
        <v>1</v>
      </c>
      <c r="Z309" s="116" t="n">
        <v>1</v>
      </c>
      <c r="AA309" s="116" t="n">
        <v>1</v>
      </c>
      <c r="AB309" s="116" t="n">
        <v>1</v>
      </c>
      <c r="AC309" s="116" t="n">
        <v>1</v>
      </c>
      <c r="AD309" s="116" t="n">
        <v>1</v>
      </c>
      <c r="AE309" s="116" t="n">
        <v>1</v>
      </c>
      <c r="AF309" s="116" t="n">
        <v>1</v>
      </c>
      <c r="AG309" s="116" t="n">
        <v>1</v>
      </c>
      <c r="AH309" s="116" t="n">
        <v>1</v>
      </c>
      <c r="AI309" s="116" t="n">
        <v>1</v>
      </c>
      <c r="AJ309" s="116" t="n">
        <v>1</v>
      </c>
      <c r="AK309" s="116" t="n">
        <v>1</v>
      </c>
      <c r="AL309" s="116" t="n">
        <v>1</v>
      </c>
      <c r="AM309" s="116" t="n">
        <v>1</v>
      </c>
    </row>
    <row r="310" customFormat="false" ht="21" hidden="false" customHeight="true" outlineLevel="0" collapsed="false">
      <c r="A310" s="46"/>
      <c r="B310" s="46"/>
      <c r="C310" s="46" t="s">
        <v>210</v>
      </c>
      <c r="D310" s="116" t="n">
        <v>1</v>
      </c>
      <c r="E310" s="116" t="n">
        <v>1</v>
      </c>
      <c r="F310" s="116" t="n">
        <v>1</v>
      </c>
      <c r="G310" s="116" t="n">
        <v>1</v>
      </c>
      <c r="H310" s="116" t="n">
        <v>1</v>
      </c>
      <c r="I310" s="116" t="n">
        <v>1</v>
      </c>
      <c r="J310" s="116" t="n">
        <v>1</v>
      </c>
      <c r="K310" s="116" t="n">
        <v>1</v>
      </c>
      <c r="L310" s="116" t="n">
        <v>1</v>
      </c>
      <c r="M310" s="116" t="n">
        <v>1</v>
      </c>
      <c r="N310" s="116" t="n">
        <v>1</v>
      </c>
      <c r="O310" s="116" t="n">
        <v>1</v>
      </c>
      <c r="P310" s="116" t="n">
        <v>1</v>
      </c>
      <c r="Q310" s="116" t="n">
        <v>1</v>
      </c>
      <c r="R310" s="116" t="n">
        <v>1</v>
      </c>
      <c r="S310" s="116" t="n">
        <v>1</v>
      </c>
      <c r="T310" s="116" t="n">
        <v>1</v>
      </c>
      <c r="U310" s="116" t="n">
        <v>1</v>
      </c>
      <c r="V310" s="116" t="n">
        <v>1</v>
      </c>
      <c r="W310" s="116" t="n">
        <v>1</v>
      </c>
      <c r="X310" s="116" t="n">
        <v>1</v>
      </c>
      <c r="Y310" s="116" t="n">
        <v>1</v>
      </c>
      <c r="Z310" s="116" t="n">
        <v>1</v>
      </c>
      <c r="AA310" s="116" t="n">
        <v>1</v>
      </c>
      <c r="AB310" s="116" t="n">
        <v>1</v>
      </c>
      <c r="AC310" s="116" t="n">
        <v>1</v>
      </c>
      <c r="AD310" s="116" t="n">
        <v>1</v>
      </c>
      <c r="AE310" s="116" t="n">
        <v>1</v>
      </c>
      <c r="AF310" s="116" t="n">
        <v>1</v>
      </c>
      <c r="AG310" s="116" t="n">
        <v>1</v>
      </c>
      <c r="AH310" s="116" t="n">
        <v>1</v>
      </c>
      <c r="AI310" s="116" t="n">
        <v>1</v>
      </c>
      <c r="AJ310" s="116" t="n">
        <v>1</v>
      </c>
      <c r="AK310" s="116" t="n">
        <v>1</v>
      </c>
      <c r="AL310" s="116" t="n">
        <v>1</v>
      </c>
      <c r="AM310" s="116" t="n">
        <v>1</v>
      </c>
    </row>
    <row r="311" customFormat="false" ht="21" hidden="false" customHeight="true" outlineLevel="0" collapsed="false">
      <c r="A311" s="46"/>
      <c r="B311" s="46"/>
      <c r="C311" s="46" t="s">
        <v>212</v>
      </c>
      <c r="D311" s="116" t="n">
        <v>1</v>
      </c>
      <c r="E311" s="116" t="n">
        <v>1</v>
      </c>
      <c r="F311" s="116" t="n">
        <v>1</v>
      </c>
      <c r="G311" s="116" t="n">
        <v>1</v>
      </c>
      <c r="H311" s="116" t="n">
        <v>1</v>
      </c>
      <c r="I311" s="116" t="n">
        <v>1</v>
      </c>
      <c r="J311" s="116" t="n">
        <v>1</v>
      </c>
      <c r="K311" s="116" t="n">
        <v>1</v>
      </c>
      <c r="L311" s="116" t="n">
        <v>1</v>
      </c>
      <c r="M311" s="116" t="n">
        <v>1</v>
      </c>
      <c r="N311" s="116" t="n">
        <v>1</v>
      </c>
      <c r="O311" s="116" t="n">
        <v>1</v>
      </c>
      <c r="P311" s="116" t="n">
        <v>1</v>
      </c>
      <c r="Q311" s="116" t="n">
        <v>1</v>
      </c>
      <c r="R311" s="116" t="n">
        <v>1</v>
      </c>
      <c r="S311" s="116" t="n">
        <v>1</v>
      </c>
      <c r="T311" s="116" t="n">
        <v>1</v>
      </c>
      <c r="U311" s="116" t="n">
        <v>1</v>
      </c>
      <c r="V311" s="116" t="n">
        <v>1</v>
      </c>
      <c r="W311" s="116" t="n">
        <v>1</v>
      </c>
      <c r="X311" s="116" t="n">
        <v>1</v>
      </c>
      <c r="Y311" s="116" t="n">
        <v>1</v>
      </c>
      <c r="Z311" s="116" t="n">
        <v>1</v>
      </c>
      <c r="AA311" s="116" t="n">
        <v>1</v>
      </c>
      <c r="AB311" s="116" t="n">
        <v>1</v>
      </c>
      <c r="AC311" s="116" t="n">
        <v>1</v>
      </c>
      <c r="AD311" s="116" t="n">
        <v>1</v>
      </c>
      <c r="AE311" s="116" t="n">
        <v>1</v>
      </c>
      <c r="AF311" s="116" t="n">
        <v>1</v>
      </c>
      <c r="AG311" s="116" t="n">
        <v>1</v>
      </c>
      <c r="AH311" s="116" t="n">
        <v>1</v>
      </c>
      <c r="AI311" s="116" t="n">
        <v>1</v>
      </c>
      <c r="AJ311" s="116" t="n">
        <v>1</v>
      </c>
      <c r="AK311" s="116" t="n">
        <v>1</v>
      </c>
      <c r="AL311" s="116" t="n">
        <v>1</v>
      </c>
      <c r="AM311" s="116" t="n">
        <v>1</v>
      </c>
    </row>
    <row r="312" customFormat="false" ht="21" hidden="false" customHeight="true" outlineLevel="0" collapsed="false">
      <c r="A312" s="46"/>
      <c r="B312" s="46"/>
      <c r="C312" s="46" t="s">
        <v>214</v>
      </c>
      <c r="D312" s="116" t="n">
        <v>1</v>
      </c>
      <c r="E312" s="116" t="n">
        <v>1</v>
      </c>
      <c r="F312" s="116" t="n">
        <v>1</v>
      </c>
      <c r="G312" s="116" t="n">
        <v>1</v>
      </c>
      <c r="H312" s="116" t="n">
        <v>1</v>
      </c>
      <c r="I312" s="116" t="n">
        <v>1</v>
      </c>
      <c r="J312" s="116" t="n">
        <v>1</v>
      </c>
      <c r="K312" s="116" t="n">
        <v>1</v>
      </c>
      <c r="L312" s="116" t="n">
        <v>1</v>
      </c>
      <c r="M312" s="116" t="n">
        <v>1</v>
      </c>
      <c r="N312" s="116" t="n">
        <v>1</v>
      </c>
      <c r="O312" s="116" t="n">
        <v>1</v>
      </c>
      <c r="P312" s="116" t="n">
        <v>1</v>
      </c>
      <c r="Q312" s="116" t="n">
        <v>1</v>
      </c>
      <c r="R312" s="116" t="n">
        <v>1</v>
      </c>
      <c r="S312" s="116" t="n">
        <v>1</v>
      </c>
      <c r="T312" s="116" t="n">
        <v>1</v>
      </c>
      <c r="U312" s="116" t="n">
        <v>1</v>
      </c>
      <c r="V312" s="116" t="n">
        <v>1</v>
      </c>
      <c r="W312" s="116" t="n">
        <v>1</v>
      </c>
      <c r="X312" s="116" t="n">
        <v>1</v>
      </c>
      <c r="Y312" s="116" t="n">
        <v>1</v>
      </c>
      <c r="Z312" s="116" t="n">
        <v>1</v>
      </c>
      <c r="AA312" s="116" t="n">
        <v>1</v>
      </c>
      <c r="AB312" s="116" t="n">
        <v>1</v>
      </c>
      <c r="AC312" s="116" t="n">
        <v>1</v>
      </c>
      <c r="AD312" s="116" t="n">
        <v>1</v>
      </c>
      <c r="AE312" s="116" t="n">
        <v>1</v>
      </c>
      <c r="AF312" s="116" t="n">
        <v>1</v>
      </c>
      <c r="AG312" s="116" t="n">
        <v>1</v>
      </c>
      <c r="AH312" s="116" t="n">
        <v>1</v>
      </c>
      <c r="AI312" s="116" t="n">
        <v>1</v>
      </c>
      <c r="AJ312" s="116" t="n">
        <v>1</v>
      </c>
      <c r="AK312" s="116" t="n">
        <v>1</v>
      </c>
      <c r="AL312" s="116" t="n">
        <v>1</v>
      </c>
      <c r="AM312" s="116" t="n">
        <v>1</v>
      </c>
    </row>
    <row r="313" customFormat="false" ht="21" hidden="false" customHeight="true" outlineLevel="0" collapsed="false">
      <c r="A313" s="46"/>
      <c r="B313" s="46"/>
      <c r="C313" s="46" t="s">
        <v>216</v>
      </c>
      <c r="D313" s="116" t="n">
        <v>1</v>
      </c>
      <c r="E313" s="116" t="n">
        <v>1</v>
      </c>
      <c r="F313" s="116" t="n">
        <v>1</v>
      </c>
      <c r="G313" s="116" t="n">
        <v>1</v>
      </c>
      <c r="H313" s="116" t="n">
        <v>1</v>
      </c>
      <c r="I313" s="116" t="n">
        <v>1</v>
      </c>
      <c r="J313" s="116" t="n">
        <v>1</v>
      </c>
      <c r="K313" s="116" t="n">
        <v>1</v>
      </c>
      <c r="L313" s="116" t="n">
        <v>1</v>
      </c>
      <c r="M313" s="116" t="n">
        <v>1</v>
      </c>
      <c r="N313" s="116" t="n">
        <v>1</v>
      </c>
      <c r="O313" s="116" t="n">
        <v>1</v>
      </c>
      <c r="P313" s="116" t="n">
        <v>1</v>
      </c>
      <c r="Q313" s="116" t="n">
        <v>1</v>
      </c>
      <c r="R313" s="116" t="n">
        <v>1</v>
      </c>
      <c r="S313" s="116" t="n">
        <v>1</v>
      </c>
      <c r="T313" s="116" t="n">
        <v>1</v>
      </c>
      <c r="U313" s="116" t="n">
        <v>1</v>
      </c>
      <c r="V313" s="116" t="n">
        <v>1</v>
      </c>
      <c r="W313" s="116" t="n">
        <v>1</v>
      </c>
      <c r="X313" s="116" t="n">
        <v>1</v>
      </c>
      <c r="Y313" s="116" t="n">
        <v>1</v>
      </c>
      <c r="Z313" s="116" t="n">
        <v>1</v>
      </c>
      <c r="AA313" s="116" t="n">
        <v>1</v>
      </c>
      <c r="AB313" s="116" t="n">
        <v>1</v>
      </c>
      <c r="AC313" s="116" t="n">
        <v>1</v>
      </c>
      <c r="AD313" s="116" t="n">
        <v>1</v>
      </c>
      <c r="AE313" s="116" t="n">
        <v>1</v>
      </c>
      <c r="AF313" s="116" t="n">
        <v>1</v>
      </c>
      <c r="AG313" s="116" t="n">
        <v>1</v>
      </c>
      <c r="AH313" s="116" t="n">
        <v>1</v>
      </c>
      <c r="AI313" s="116" t="n">
        <v>1</v>
      </c>
      <c r="AJ313" s="116" t="n">
        <v>1</v>
      </c>
      <c r="AK313" s="116" t="n">
        <v>1</v>
      </c>
      <c r="AL313" s="116" t="n">
        <v>1</v>
      </c>
      <c r="AM313" s="116" t="n">
        <v>1</v>
      </c>
    </row>
    <row r="314" customFormat="false" ht="21" hidden="false" customHeight="true" outlineLevel="0" collapsed="false">
      <c r="A314" s="46"/>
      <c r="B314" s="46"/>
      <c r="C314" s="46" t="s">
        <v>218</v>
      </c>
      <c r="D314" s="116" t="n">
        <v>1</v>
      </c>
      <c r="E314" s="116" t="n">
        <v>1</v>
      </c>
      <c r="F314" s="116" t="n">
        <v>1</v>
      </c>
      <c r="G314" s="116" t="n">
        <v>1</v>
      </c>
      <c r="H314" s="116" t="n">
        <v>1</v>
      </c>
      <c r="I314" s="116" t="n">
        <v>1</v>
      </c>
      <c r="J314" s="116" t="n">
        <v>1</v>
      </c>
      <c r="K314" s="116" t="n">
        <v>1</v>
      </c>
      <c r="L314" s="116" t="n">
        <v>1</v>
      </c>
      <c r="M314" s="116" t="n">
        <v>1</v>
      </c>
      <c r="N314" s="116" t="n">
        <v>1</v>
      </c>
      <c r="O314" s="116" t="n">
        <v>1</v>
      </c>
      <c r="P314" s="116" t="n">
        <v>1</v>
      </c>
      <c r="Q314" s="116" t="n">
        <v>1</v>
      </c>
      <c r="R314" s="116" t="n">
        <v>1</v>
      </c>
      <c r="S314" s="116" t="n">
        <v>1</v>
      </c>
      <c r="T314" s="116" t="n">
        <v>1</v>
      </c>
      <c r="U314" s="116" t="n">
        <v>1</v>
      </c>
      <c r="V314" s="116" t="n">
        <v>1</v>
      </c>
      <c r="W314" s="116" t="n">
        <v>1</v>
      </c>
      <c r="X314" s="116" t="n">
        <v>1</v>
      </c>
      <c r="Y314" s="116" t="n">
        <v>1</v>
      </c>
      <c r="Z314" s="116" t="n">
        <v>1</v>
      </c>
      <c r="AA314" s="116" t="n">
        <v>1</v>
      </c>
      <c r="AB314" s="116" t="n">
        <v>1</v>
      </c>
      <c r="AC314" s="116" t="n">
        <v>1</v>
      </c>
      <c r="AD314" s="116" t="n">
        <v>1</v>
      </c>
      <c r="AE314" s="116" t="n">
        <v>1</v>
      </c>
      <c r="AF314" s="116" t="n">
        <v>1</v>
      </c>
      <c r="AG314" s="116" t="n">
        <v>1</v>
      </c>
      <c r="AH314" s="116" t="n">
        <v>1</v>
      </c>
      <c r="AI314" s="116" t="n">
        <v>1</v>
      </c>
      <c r="AJ314" s="116" t="n">
        <v>1</v>
      </c>
      <c r="AK314" s="116" t="n">
        <v>1</v>
      </c>
      <c r="AL314" s="116" t="n">
        <v>1</v>
      </c>
      <c r="AM314" s="116" t="n">
        <v>1</v>
      </c>
    </row>
    <row r="315" customFormat="false" ht="21" hidden="false" customHeight="true" outlineLevel="0" collapsed="false">
      <c r="A315" s="46"/>
      <c r="B315" s="46"/>
      <c r="C315" s="46" t="s">
        <v>220</v>
      </c>
      <c r="D315" s="116" t="n">
        <v>1</v>
      </c>
      <c r="E315" s="116" t="n">
        <v>1</v>
      </c>
      <c r="F315" s="116" t="n">
        <v>1</v>
      </c>
      <c r="G315" s="116" t="n">
        <v>1</v>
      </c>
      <c r="H315" s="116" t="n">
        <v>1</v>
      </c>
      <c r="I315" s="116" t="n">
        <v>1</v>
      </c>
      <c r="J315" s="116" t="n">
        <v>1</v>
      </c>
      <c r="K315" s="116" t="n">
        <v>1</v>
      </c>
      <c r="L315" s="116" t="n">
        <v>1</v>
      </c>
      <c r="M315" s="116" t="n">
        <v>1</v>
      </c>
      <c r="N315" s="116" t="n">
        <v>1</v>
      </c>
      <c r="O315" s="116" t="n">
        <v>1</v>
      </c>
      <c r="P315" s="116" t="n">
        <v>1</v>
      </c>
      <c r="Q315" s="116" t="n">
        <v>1</v>
      </c>
      <c r="R315" s="116" t="n">
        <v>1</v>
      </c>
      <c r="S315" s="116" t="n">
        <v>1</v>
      </c>
      <c r="T315" s="116" t="n">
        <v>1</v>
      </c>
      <c r="U315" s="116" t="n">
        <v>1</v>
      </c>
      <c r="V315" s="116" t="n">
        <v>1</v>
      </c>
      <c r="W315" s="116" t="n">
        <v>1</v>
      </c>
      <c r="X315" s="116" t="n">
        <v>1</v>
      </c>
      <c r="Y315" s="116" t="n">
        <v>1</v>
      </c>
      <c r="Z315" s="116" t="n">
        <v>1</v>
      </c>
      <c r="AA315" s="116" t="n">
        <v>1</v>
      </c>
      <c r="AB315" s="116" t="n">
        <v>1</v>
      </c>
      <c r="AC315" s="116" t="n">
        <v>1</v>
      </c>
      <c r="AD315" s="116" t="n">
        <v>1</v>
      </c>
      <c r="AE315" s="116" t="n">
        <v>1</v>
      </c>
      <c r="AF315" s="116" t="n">
        <v>1</v>
      </c>
      <c r="AG315" s="116" t="n">
        <v>1</v>
      </c>
      <c r="AH315" s="116" t="n">
        <v>1</v>
      </c>
      <c r="AI315" s="116" t="n">
        <v>1</v>
      </c>
      <c r="AJ315" s="116" t="n">
        <v>1</v>
      </c>
      <c r="AK315" s="116" t="n">
        <v>1</v>
      </c>
      <c r="AL315" s="116" t="n">
        <v>1</v>
      </c>
      <c r="AM315" s="116" t="n">
        <v>1</v>
      </c>
    </row>
    <row r="316" customFormat="false" ht="21" hidden="false" customHeight="true" outlineLevel="0" collapsed="false">
      <c r="A316" s="46"/>
      <c r="B316" s="46"/>
      <c r="C316" s="46" t="s">
        <v>221</v>
      </c>
      <c r="D316" s="116" t="n">
        <v>1</v>
      </c>
      <c r="E316" s="116" t="n">
        <v>1</v>
      </c>
      <c r="F316" s="116" t="n">
        <v>1</v>
      </c>
      <c r="G316" s="116" t="n">
        <v>1</v>
      </c>
      <c r="H316" s="116" t="n">
        <v>1</v>
      </c>
      <c r="I316" s="116" t="n">
        <v>1</v>
      </c>
      <c r="J316" s="116" t="n">
        <v>1</v>
      </c>
      <c r="K316" s="116" t="n">
        <v>1</v>
      </c>
      <c r="L316" s="116" t="n">
        <v>1</v>
      </c>
      <c r="M316" s="116" t="n">
        <v>1</v>
      </c>
      <c r="N316" s="116" t="n">
        <v>1</v>
      </c>
      <c r="O316" s="116" t="n">
        <v>1</v>
      </c>
      <c r="P316" s="116" t="n">
        <v>1</v>
      </c>
      <c r="Q316" s="116" t="n">
        <v>1</v>
      </c>
      <c r="R316" s="116" t="n">
        <v>1</v>
      </c>
      <c r="S316" s="116" t="n">
        <v>1</v>
      </c>
      <c r="T316" s="116" t="n">
        <v>1</v>
      </c>
      <c r="U316" s="116" t="n">
        <v>1</v>
      </c>
      <c r="V316" s="116" t="n">
        <v>1</v>
      </c>
      <c r="W316" s="116" t="n">
        <v>1</v>
      </c>
      <c r="X316" s="116" t="n">
        <v>1</v>
      </c>
      <c r="Y316" s="116" t="n">
        <v>1</v>
      </c>
      <c r="Z316" s="116" t="n">
        <v>1</v>
      </c>
      <c r="AA316" s="116" t="n">
        <v>1</v>
      </c>
      <c r="AB316" s="116" t="n">
        <v>1</v>
      </c>
      <c r="AC316" s="116" t="n">
        <v>1</v>
      </c>
      <c r="AD316" s="116" t="n">
        <v>1</v>
      </c>
      <c r="AE316" s="116" t="n">
        <v>1</v>
      </c>
      <c r="AF316" s="116" t="n">
        <v>1</v>
      </c>
      <c r="AG316" s="116" t="n">
        <v>1</v>
      </c>
      <c r="AH316" s="116" t="n">
        <v>1</v>
      </c>
      <c r="AI316" s="116" t="n">
        <v>1</v>
      </c>
      <c r="AJ316" s="116" t="n">
        <v>1</v>
      </c>
      <c r="AK316" s="116" t="n">
        <v>1</v>
      </c>
      <c r="AL316" s="116" t="n">
        <v>1</v>
      </c>
      <c r="AM316" s="116" t="n">
        <v>1</v>
      </c>
    </row>
    <row r="317" customFormat="false" ht="21" hidden="false" customHeight="true" outlineLevel="0" collapsed="false">
      <c r="A317" s="46"/>
      <c r="B317" s="46"/>
      <c r="C317" s="46" t="s">
        <v>222</v>
      </c>
      <c r="D317" s="116" t="n">
        <v>1</v>
      </c>
      <c r="E317" s="116" t="n">
        <v>1</v>
      </c>
      <c r="F317" s="116" t="n">
        <v>1</v>
      </c>
      <c r="G317" s="116" t="n">
        <v>1</v>
      </c>
      <c r="H317" s="116" t="n">
        <v>1</v>
      </c>
      <c r="I317" s="116" t="n">
        <v>1</v>
      </c>
      <c r="J317" s="116" t="n">
        <v>1</v>
      </c>
      <c r="K317" s="116" t="n">
        <v>1</v>
      </c>
      <c r="L317" s="116" t="n">
        <v>1</v>
      </c>
      <c r="M317" s="116" t="n">
        <v>1</v>
      </c>
      <c r="N317" s="116" t="n">
        <v>1</v>
      </c>
      <c r="O317" s="116" t="n">
        <v>1</v>
      </c>
      <c r="P317" s="116" t="n">
        <v>1</v>
      </c>
      <c r="Q317" s="116" t="n">
        <v>1</v>
      </c>
      <c r="R317" s="116" t="n">
        <v>1</v>
      </c>
      <c r="S317" s="116" t="n">
        <v>1</v>
      </c>
      <c r="T317" s="116" t="n">
        <v>1</v>
      </c>
      <c r="U317" s="116" t="n">
        <v>1</v>
      </c>
      <c r="V317" s="116" t="n">
        <v>1</v>
      </c>
      <c r="W317" s="116" t="n">
        <v>1</v>
      </c>
      <c r="X317" s="116" t="n">
        <v>1</v>
      </c>
      <c r="Y317" s="116" t="n">
        <v>1</v>
      </c>
      <c r="Z317" s="116" t="n">
        <v>1</v>
      </c>
      <c r="AA317" s="116" t="n">
        <v>1</v>
      </c>
      <c r="AB317" s="116" t="n">
        <v>1</v>
      </c>
      <c r="AC317" s="116" t="n">
        <v>1</v>
      </c>
      <c r="AD317" s="116" t="n">
        <v>1</v>
      </c>
      <c r="AE317" s="116" t="n">
        <v>1</v>
      </c>
      <c r="AF317" s="116" t="n">
        <v>1</v>
      </c>
      <c r="AG317" s="116" t="n">
        <v>1</v>
      </c>
      <c r="AH317" s="116" t="n">
        <v>1</v>
      </c>
      <c r="AI317" s="116" t="n">
        <v>1</v>
      </c>
      <c r="AJ317" s="116" t="n">
        <v>1</v>
      </c>
      <c r="AK317" s="116" t="n">
        <v>1</v>
      </c>
      <c r="AL317" s="116" t="n">
        <v>1</v>
      </c>
      <c r="AM317" s="116" t="n">
        <v>1</v>
      </c>
    </row>
    <row r="318" customFormat="false" ht="21" hidden="false" customHeight="true" outlineLevel="0" collapsed="false">
      <c r="A318" s="46"/>
      <c r="B318" s="46"/>
      <c r="C318" s="46" t="s">
        <v>223</v>
      </c>
      <c r="D318" s="116" t="n">
        <v>1</v>
      </c>
      <c r="E318" s="116" t="n">
        <v>1</v>
      </c>
      <c r="F318" s="116" t="n">
        <v>1</v>
      </c>
      <c r="G318" s="116" t="n">
        <v>1</v>
      </c>
      <c r="H318" s="116" t="n">
        <v>1</v>
      </c>
      <c r="I318" s="116" t="n">
        <v>1</v>
      </c>
      <c r="J318" s="116" t="n">
        <v>1</v>
      </c>
      <c r="K318" s="116" t="n">
        <v>1</v>
      </c>
      <c r="L318" s="116" t="n">
        <v>1</v>
      </c>
      <c r="M318" s="116" t="n">
        <v>1</v>
      </c>
      <c r="N318" s="116" t="n">
        <v>1</v>
      </c>
      <c r="O318" s="116" t="n">
        <v>1</v>
      </c>
      <c r="P318" s="116" t="n">
        <v>1</v>
      </c>
      <c r="Q318" s="116" t="n">
        <v>1</v>
      </c>
      <c r="R318" s="116" t="n">
        <v>1</v>
      </c>
      <c r="S318" s="116" t="n">
        <v>1</v>
      </c>
      <c r="T318" s="116" t="n">
        <v>1</v>
      </c>
      <c r="U318" s="116" t="n">
        <v>1</v>
      </c>
      <c r="V318" s="116" t="n">
        <v>1</v>
      </c>
      <c r="W318" s="116" t="n">
        <v>1</v>
      </c>
      <c r="X318" s="116" t="n">
        <v>1</v>
      </c>
      <c r="Y318" s="116" t="n">
        <v>1</v>
      </c>
      <c r="Z318" s="116" t="n">
        <v>1</v>
      </c>
      <c r="AA318" s="116" t="n">
        <v>1</v>
      </c>
      <c r="AB318" s="116" t="n">
        <v>1</v>
      </c>
      <c r="AC318" s="116" t="n">
        <v>1</v>
      </c>
      <c r="AD318" s="116" t="n">
        <v>1</v>
      </c>
      <c r="AE318" s="116" t="n">
        <v>1</v>
      </c>
      <c r="AF318" s="116" t="n">
        <v>1</v>
      </c>
      <c r="AG318" s="116" t="n">
        <v>1</v>
      </c>
      <c r="AH318" s="116" t="n">
        <v>1</v>
      </c>
      <c r="AI318" s="116" t="n">
        <v>1</v>
      </c>
      <c r="AJ318" s="116" t="n">
        <v>1</v>
      </c>
      <c r="AK318" s="116" t="n">
        <v>1</v>
      </c>
      <c r="AL318" s="116" t="n">
        <v>1</v>
      </c>
      <c r="AM318" s="116" t="n">
        <v>1</v>
      </c>
    </row>
    <row r="319" customFormat="false" ht="21" hidden="false" customHeight="true" outlineLevel="0" collapsed="false">
      <c r="A319" s="46"/>
      <c r="B319" s="46"/>
      <c r="C319" s="46"/>
      <c r="D319" s="112"/>
      <c r="E319" s="112"/>
      <c r="F319" s="112"/>
      <c r="G319" s="112"/>
      <c r="H319" s="112"/>
      <c r="I319" s="112"/>
      <c r="J319" s="112"/>
      <c r="K319" s="112"/>
      <c r="L319" s="112"/>
      <c r="M319" s="112"/>
      <c r="N319" s="112"/>
      <c r="O319" s="112"/>
      <c r="P319" s="112"/>
      <c r="Q319" s="112"/>
      <c r="R319" s="112"/>
      <c r="S319" s="112"/>
      <c r="T319" s="112"/>
      <c r="U319" s="112"/>
      <c r="V319" s="112"/>
      <c r="W319" s="112"/>
      <c r="X319" s="112"/>
      <c r="Y319" s="112"/>
      <c r="Z319" s="112"/>
      <c r="AA319" s="112"/>
      <c r="AB319" s="112"/>
      <c r="AC319" s="112"/>
      <c r="AD319" s="112"/>
      <c r="AE319" s="112"/>
      <c r="AF319" s="112"/>
      <c r="AG319" s="112"/>
      <c r="AH319" s="112"/>
      <c r="AI319" s="112"/>
      <c r="AJ319" s="112"/>
      <c r="AK319" s="112"/>
      <c r="AL319" s="112"/>
      <c r="AM319" s="112"/>
    </row>
    <row r="320" customFormat="false" ht="21" hidden="false" customHeight="true" outlineLevel="0" collapsed="false">
      <c r="A320" s="46"/>
      <c r="B320" s="46"/>
      <c r="C320" s="89" t="s">
        <v>357</v>
      </c>
      <c r="D320" s="115" t="n">
        <f aca="false">CHOOSE(Settings!$C$5,D321,D322,D323,D324,D325,D326,D327,D328,D329,D330,D331)</f>
        <v>0</v>
      </c>
      <c r="E320" s="115" t="n">
        <f aca="false">CHOOSE(Settings!$C$5,E321,E322,E323,E324,E325,E326,E327,E328,E329,E330,E331)</f>
        <v>0</v>
      </c>
      <c r="F320" s="115" t="n">
        <f aca="false">CHOOSE(Settings!$C$5,F321,F322,F323,F324,F325,F326,F327,F328,F329,F330,F331)</f>
        <v>0</v>
      </c>
      <c r="G320" s="115" t="n">
        <f aca="false">CHOOSE(Settings!$C$5,G321,G322,G323,G324,G325,G326,G327,G328,G329,G330,G331)</f>
        <v>1</v>
      </c>
      <c r="H320" s="115" t="n">
        <f aca="false">CHOOSE(Settings!$C$5,H321,H322,H323,H324,H325,H326,H327,H328,H329,H330,H331)</f>
        <v>1</v>
      </c>
      <c r="I320" s="115" t="n">
        <f aca="false">CHOOSE(Settings!$C$5,I321,I322,I323,I324,I325,I326,I327,I328,I329,I330,I331)</f>
        <v>1</v>
      </c>
      <c r="J320" s="115" t="n">
        <f aca="false">CHOOSE(Settings!$C$5,J321,J322,J323,J324,J325,J326,J327,J328,J329,J330,J331)</f>
        <v>1</v>
      </c>
      <c r="K320" s="115" t="n">
        <f aca="false">CHOOSE(Settings!$C$5,K321,K322,K323,K324,K325,K326,K327,K328,K329,K330,K331)</f>
        <v>1</v>
      </c>
      <c r="L320" s="115" t="n">
        <f aca="false">CHOOSE(Settings!$C$5,L321,L322,L323,L324,L325,L326,L327,L328,L329,L330,L331)</f>
        <v>1</v>
      </c>
      <c r="M320" s="115" t="n">
        <f aca="false">CHOOSE(Settings!$C$5,M321,M322,M323,M324,M325,M326,M327,M328,M329,M330,M331)</f>
        <v>1</v>
      </c>
      <c r="N320" s="115" t="n">
        <f aca="false">CHOOSE(Settings!$C$5,N321,N322,N323,N324,N325,N326,N327,N328,N329,N330,N331)</f>
        <v>1</v>
      </c>
      <c r="O320" s="115" t="n">
        <f aca="false">CHOOSE(Settings!$C$5,O321,O322,O323,O324,O325,O326,O327,O328,O329,O330,O331)</f>
        <v>1</v>
      </c>
      <c r="P320" s="115" t="n">
        <f aca="false">CHOOSE(Settings!$C$5,P321,P322,P323,P324,P325,P326,P327,P328,P329,P330,P331)</f>
        <v>1</v>
      </c>
      <c r="Q320" s="115" t="n">
        <f aca="false">CHOOSE(Settings!$C$5,Q321,Q322,Q323,Q324,Q325,Q326,Q327,Q328,Q329,Q330,Q331)</f>
        <v>1</v>
      </c>
      <c r="R320" s="115" t="n">
        <f aca="false">CHOOSE(Settings!$C$5,R321,R322,R323,R324,R325,R326,R327,R328,R329,R330,R331)</f>
        <v>1</v>
      </c>
      <c r="S320" s="115" t="n">
        <f aca="false">CHOOSE(Settings!$C$5,S321,S322,S323,S324,S325,S326,S327,S328,S329,S330,S331)</f>
        <v>1</v>
      </c>
      <c r="T320" s="115" t="n">
        <f aca="false">CHOOSE(Settings!$C$5,T321,T322,T323,T324,T325,T326,T327,T328,T329,T330,T331)</f>
        <v>1</v>
      </c>
      <c r="U320" s="115" t="n">
        <f aca="false">CHOOSE(Settings!$C$5,U321,U322,U323,U324,U325,U326,U327,U328,U329,U330,U331)</f>
        <v>1</v>
      </c>
      <c r="V320" s="115" t="n">
        <f aca="false">CHOOSE(Settings!$C$5,V321,V322,V323,V324,V325,V326,V327,V328,V329,V330,V331)</f>
        <v>1</v>
      </c>
      <c r="W320" s="115" t="n">
        <f aca="false">CHOOSE(Settings!$C$5,W321,W322,W323,W324,W325,W326,W327,W328,W329,W330,W331)</f>
        <v>1</v>
      </c>
      <c r="X320" s="115" t="n">
        <f aca="false">CHOOSE(Settings!$C$5,X321,X322,X323,X324,X325,X326,X327,X328,X329,X330,X331)</f>
        <v>1</v>
      </c>
      <c r="Y320" s="115" t="n">
        <f aca="false">CHOOSE(Settings!$C$5,Y321,Y322,Y323,Y324,Y325,Y326,Y327,Y328,Y329,Y330,Y331)</f>
        <v>1</v>
      </c>
      <c r="Z320" s="115" t="n">
        <f aca="false">CHOOSE(Settings!$C$5,Z321,Z322,Z323,Z324,Z325,Z326,Z327,Z328,Z329,Z330,Z331)</f>
        <v>1</v>
      </c>
      <c r="AA320" s="115" t="n">
        <f aca="false">CHOOSE(Settings!$C$5,AA321,AA322,AA323,AA324,AA325,AA326,AA327,AA328,AA329,AA330,AA331)</f>
        <v>1</v>
      </c>
      <c r="AB320" s="115" t="n">
        <f aca="false">CHOOSE(Settings!$C$5,AB321,AB322,AB323,AB324,AB325,AB326,AB327,AB328,AB329,AB330,AB331)</f>
        <v>1</v>
      </c>
      <c r="AC320" s="115" t="n">
        <f aca="false">CHOOSE(Settings!$C$5,AC321,AC322,AC323,AC324,AC325,AC326,AC327,AC328,AC329,AC330,AC331)</f>
        <v>1</v>
      </c>
      <c r="AD320" s="115" t="n">
        <f aca="false">CHOOSE(Settings!$C$5,AD321,AD322,AD323,AD324,AD325,AD326,AD327,AD328,AD329,AD330,AD331)</f>
        <v>1</v>
      </c>
      <c r="AE320" s="115" t="n">
        <f aca="false">CHOOSE(Settings!$C$5,AE321,AE322,AE323,AE324,AE325,AE326,AE327,AE328,AE329,AE330,AE331)</f>
        <v>1</v>
      </c>
      <c r="AF320" s="115" t="n">
        <f aca="false">CHOOSE(Settings!$C$5,AF321,AF322,AF323,AF324,AF325,AF326,AF327,AF328,AF329,AF330,AF331)</f>
        <v>1</v>
      </c>
      <c r="AG320" s="115" t="n">
        <f aca="false">CHOOSE(Settings!$C$5,AG321,AG322,AG323,AG324,AG325,AG326,AG327,AG328,AG329,AG330,AG331)</f>
        <v>1</v>
      </c>
      <c r="AH320" s="115" t="n">
        <f aca="false">CHOOSE(Settings!$C$5,AH321,AH322,AH323,AH324,AH325,AH326,AH327,AH328,AH329,AH330,AH331)</f>
        <v>1</v>
      </c>
      <c r="AI320" s="115" t="n">
        <f aca="false">CHOOSE(Settings!$C$5,AI321,AI322,AI323,AI324,AI325,AI326,AI327,AI328,AI329,AI330,AI331)</f>
        <v>1</v>
      </c>
      <c r="AJ320" s="115" t="n">
        <f aca="false">CHOOSE(Settings!$C$5,AJ321,AJ322,AJ323,AJ324,AJ325,AJ326,AJ327,AJ328,AJ329,AJ330,AJ331)</f>
        <v>1</v>
      </c>
      <c r="AK320" s="115" t="n">
        <f aca="false">CHOOSE(Settings!$C$5,AK321,AK322,AK323,AK324,AK325,AK326,AK327,AK328,AK329,AK330,AK331)</f>
        <v>1</v>
      </c>
      <c r="AL320" s="115" t="n">
        <f aca="false">CHOOSE(Settings!$C$5,AL321,AL322,AL323,AL324,AL325,AL326,AL327,AL328,AL329,AL330,AL331)</f>
        <v>1</v>
      </c>
      <c r="AM320" s="115" t="n">
        <f aca="false">CHOOSE(Settings!$C$5,AM321,AM322,AM323,AM324,AM325,AM326,AM327,AM328,AM329,AM330,AM331)</f>
        <v>1</v>
      </c>
    </row>
    <row r="321" customFormat="false" ht="21" hidden="false" customHeight="true" outlineLevel="0" collapsed="false">
      <c r="A321" s="46"/>
      <c r="B321" s="46"/>
      <c r="C321" s="46" t="s">
        <v>207</v>
      </c>
      <c r="D321" s="116" t="n">
        <v>1</v>
      </c>
      <c r="E321" s="116" t="n">
        <v>1</v>
      </c>
      <c r="F321" s="116" t="n">
        <v>1</v>
      </c>
      <c r="G321" s="116" t="n">
        <v>1</v>
      </c>
      <c r="H321" s="116" t="n">
        <v>1</v>
      </c>
      <c r="I321" s="116" t="n">
        <v>1</v>
      </c>
      <c r="J321" s="116" t="n">
        <v>1</v>
      </c>
      <c r="K321" s="116" t="n">
        <v>1</v>
      </c>
      <c r="L321" s="116" t="n">
        <v>1</v>
      </c>
      <c r="M321" s="116" t="n">
        <v>1</v>
      </c>
      <c r="N321" s="116" t="n">
        <v>1</v>
      </c>
      <c r="O321" s="116" t="n">
        <v>1</v>
      </c>
      <c r="P321" s="116" t="n">
        <v>1</v>
      </c>
      <c r="Q321" s="116" t="n">
        <v>1</v>
      </c>
      <c r="R321" s="116" t="n">
        <v>1</v>
      </c>
      <c r="S321" s="116" t="n">
        <v>1</v>
      </c>
      <c r="T321" s="116" t="n">
        <v>1</v>
      </c>
      <c r="U321" s="116" t="n">
        <v>1</v>
      </c>
      <c r="V321" s="116" t="n">
        <v>1</v>
      </c>
      <c r="W321" s="116" t="n">
        <v>1</v>
      </c>
      <c r="X321" s="116" t="n">
        <v>1</v>
      </c>
      <c r="Y321" s="116" t="n">
        <v>1</v>
      </c>
      <c r="Z321" s="116" t="n">
        <v>1</v>
      </c>
      <c r="AA321" s="116" t="n">
        <v>1</v>
      </c>
      <c r="AB321" s="116" t="n">
        <v>1</v>
      </c>
      <c r="AC321" s="116" t="n">
        <v>1</v>
      </c>
      <c r="AD321" s="116" t="n">
        <v>1</v>
      </c>
      <c r="AE321" s="116" t="n">
        <v>1</v>
      </c>
      <c r="AF321" s="116" t="n">
        <v>1</v>
      </c>
      <c r="AG321" s="116" t="n">
        <v>1</v>
      </c>
      <c r="AH321" s="116" t="n">
        <v>1</v>
      </c>
      <c r="AI321" s="116" t="n">
        <v>1</v>
      </c>
      <c r="AJ321" s="116" t="n">
        <v>1</v>
      </c>
      <c r="AK321" s="116" t="n">
        <v>1</v>
      </c>
      <c r="AL321" s="116" t="n">
        <v>1</v>
      </c>
      <c r="AM321" s="116" t="n">
        <v>1</v>
      </c>
    </row>
    <row r="322" customFormat="false" ht="21" hidden="false" customHeight="true" outlineLevel="0" collapsed="false">
      <c r="A322" s="46"/>
      <c r="B322" s="46"/>
      <c r="C322" s="46" t="s">
        <v>209</v>
      </c>
      <c r="D322" s="116" t="n">
        <v>0</v>
      </c>
      <c r="E322" s="116" t="n">
        <v>0</v>
      </c>
      <c r="F322" s="116" t="n">
        <v>0</v>
      </c>
      <c r="G322" s="116" t="n">
        <v>1</v>
      </c>
      <c r="H322" s="116" t="n">
        <v>1</v>
      </c>
      <c r="I322" s="116" t="n">
        <v>1</v>
      </c>
      <c r="J322" s="116" t="n">
        <v>1</v>
      </c>
      <c r="K322" s="116" t="n">
        <v>1</v>
      </c>
      <c r="L322" s="116" t="n">
        <v>1</v>
      </c>
      <c r="M322" s="116" t="n">
        <v>1</v>
      </c>
      <c r="N322" s="116" t="n">
        <v>1</v>
      </c>
      <c r="O322" s="116" t="n">
        <v>1</v>
      </c>
      <c r="P322" s="116" t="n">
        <v>1</v>
      </c>
      <c r="Q322" s="116" t="n">
        <v>1</v>
      </c>
      <c r="R322" s="116" t="n">
        <v>1</v>
      </c>
      <c r="S322" s="116" t="n">
        <v>1</v>
      </c>
      <c r="T322" s="116" t="n">
        <v>1</v>
      </c>
      <c r="U322" s="116" t="n">
        <v>1</v>
      </c>
      <c r="V322" s="116" t="n">
        <v>1</v>
      </c>
      <c r="W322" s="116" t="n">
        <v>1</v>
      </c>
      <c r="X322" s="116" t="n">
        <v>1</v>
      </c>
      <c r="Y322" s="116" t="n">
        <v>1</v>
      </c>
      <c r="Z322" s="116" t="n">
        <v>1</v>
      </c>
      <c r="AA322" s="116" t="n">
        <v>1</v>
      </c>
      <c r="AB322" s="116" t="n">
        <v>1</v>
      </c>
      <c r="AC322" s="116" t="n">
        <v>1</v>
      </c>
      <c r="AD322" s="116" t="n">
        <v>1</v>
      </c>
      <c r="AE322" s="116" t="n">
        <v>1</v>
      </c>
      <c r="AF322" s="116" t="n">
        <v>1</v>
      </c>
      <c r="AG322" s="116" t="n">
        <v>1</v>
      </c>
      <c r="AH322" s="116" t="n">
        <v>1</v>
      </c>
      <c r="AI322" s="116" t="n">
        <v>1</v>
      </c>
      <c r="AJ322" s="116" t="n">
        <v>1</v>
      </c>
      <c r="AK322" s="116" t="n">
        <v>1</v>
      </c>
      <c r="AL322" s="116" t="n">
        <v>1</v>
      </c>
      <c r="AM322" s="116" t="n">
        <v>1</v>
      </c>
    </row>
    <row r="323" customFormat="false" ht="21" hidden="false" customHeight="true" outlineLevel="0" collapsed="false">
      <c r="A323" s="46"/>
      <c r="B323" s="46"/>
      <c r="C323" s="46" t="s">
        <v>210</v>
      </c>
      <c r="D323" s="116" t="n">
        <v>0</v>
      </c>
      <c r="E323" s="116" t="n">
        <v>0</v>
      </c>
      <c r="F323" s="116" t="n">
        <v>0</v>
      </c>
      <c r="G323" s="116" t="n">
        <v>1</v>
      </c>
      <c r="H323" s="116" t="n">
        <v>1</v>
      </c>
      <c r="I323" s="116" t="n">
        <v>1</v>
      </c>
      <c r="J323" s="116" t="n">
        <v>1</v>
      </c>
      <c r="K323" s="116" t="n">
        <v>1</v>
      </c>
      <c r="L323" s="116" t="n">
        <v>1</v>
      </c>
      <c r="M323" s="116" t="n">
        <v>1</v>
      </c>
      <c r="N323" s="116" t="n">
        <v>1</v>
      </c>
      <c r="O323" s="116" t="n">
        <v>1</v>
      </c>
      <c r="P323" s="116" t="n">
        <v>1</v>
      </c>
      <c r="Q323" s="116" t="n">
        <v>1</v>
      </c>
      <c r="R323" s="116" t="n">
        <v>1</v>
      </c>
      <c r="S323" s="116" t="n">
        <v>1</v>
      </c>
      <c r="T323" s="116" t="n">
        <v>1</v>
      </c>
      <c r="U323" s="116" t="n">
        <v>1</v>
      </c>
      <c r="V323" s="116" t="n">
        <v>1</v>
      </c>
      <c r="W323" s="116" t="n">
        <v>1</v>
      </c>
      <c r="X323" s="116" t="n">
        <v>1</v>
      </c>
      <c r="Y323" s="116" t="n">
        <v>1</v>
      </c>
      <c r="Z323" s="116" t="n">
        <v>1</v>
      </c>
      <c r="AA323" s="116" t="n">
        <v>1</v>
      </c>
      <c r="AB323" s="116" t="n">
        <v>1</v>
      </c>
      <c r="AC323" s="116" t="n">
        <v>1</v>
      </c>
      <c r="AD323" s="116" t="n">
        <v>1</v>
      </c>
      <c r="AE323" s="116" t="n">
        <v>1</v>
      </c>
      <c r="AF323" s="116" t="n">
        <v>1</v>
      </c>
      <c r="AG323" s="116" t="n">
        <v>1</v>
      </c>
      <c r="AH323" s="116" t="n">
        <v>1</v>
      </c>
      <c r="AI323" s="116" t="n">
        <v>1</v>
      </c>
      <c r="AJ323" s="116" t="n">
        <v>1</v>
      </c>
      <c r="AK323" s="116" t="n">
        <v>1</v>
      </c>
      <c r="AL323" s="116" t="n">
        <v>1</v>
      </c>
      <c r="AM323" s="116" t="n">
        <v>1</v>
      </c>
    </row>
    <row r="324" customFormat="false" ht="21" hidden="false" customHeight="true" outlineLevel="0" collapsed="false">
      <c r="A324" s="46"/>
      <c r="B324" s="46"/>
      <c r="C324" s="46" t="s">
        <v>212</v>
      </c>
      <c r="D324" s="116" t="n">
        <v>0</v>
      </c>
      <c r="E324" s="116" t="n">
        <v>0</v>
      </c>
      <c r="F324" s="116" t="n">
        <v>0</v>
      </c>
      <c r="G324" s="116" t="n">
        <v>1</v>
      </c>
      <c r="H324" s="116" t="n">
        <v>1</v>
      </c>
      <c r="I324" s="116" t="n">
        <v>1</v>
      </c>
      <c r="J324" s="116" t="n">
        <v>1</v>
      </c>
      <c r="K324" s="116" t="n">
        <v>1</v>
      </c>
      <c r="L324" s="116" t="n">
        <v>1</v>
      </c>
      <c r="M324" s="116" t="n">
        <v>1</v>
      </c>
      <c r="N324" s="116" t="n">
        <v>1</v>
      </c>
      <c r="O324" s="116" t="n">
        <v>1</v>
      </c>
      <c r="P324" s="116" t="n">
        <v>1</v>
      </c>
      <c r="Q324" s="116" t="n">
        <v>1</v>
      </c>
      <c r="R324" s="116" t="n">
        <v>1</v>
      </c>
      <c r="S324" s="116" t="n">
        <v>1</v>
      </c>
      <c r="T324" s="116" t="n">
        <v>1</v>
      </c>
      <c r="U324" s="116" t="n">
        <v>1</v>
      </c>
      <c r="V324" s="116" t="n">
        <v>1</v>
      </c>
      <c r="W324" s="116" t="n">
        <v>1</v>
      </c>
      <c r="X324" s="116" t="n">
        <v>1</v>
      </c>
      <c r="Y324" s="116" t="n">
        <v>1</v>
      </c>
      <c r="Z324" s="116" t="n">
        <v>1</v>
      </c>
      <c r="AA324" s="116" t="n">
        <v>1</v>
      </c>
      <c r="AB324" s="116" t="n">
        <v>1</v>
      </c>
      <c r="AC324" s="116" t="n">
        <v>1</v>
      </c>
      <c r="AD324" s="116" t="n">
        <v>1</v>
      </c>
      <c r="AE324" s="116" t="n">
        <v>1</v>
      </c>
      <c r="AF324" s="116" t="n">
        <v>1</v>
      </c>
      <c r="AG324" s="116" t="n">
        <v>1</v>
      </c>
      <c r="AH324" s="116" t="n">
        <v>1</v>
      </c>
      <c r="AI324" s="116" t="n">
        <v>1</v>
      </c>
      <c r="AJ324" s="116" t="n">
        <v>1</v>
      </c>
      <c r="AK324" s="116" t="n">
        <v>1</v>
      </c>
      <c r="AL324" s="116" t="n">
        <v>1</v>
      </c>
      <c r="AM324" s="116" t="n">
        <v>1</v>
      </c>
    </row>
    <row r="325" customFormat="false" ht="21" hidden="false" customHeight="true" outlineLevel="0" collapsed="false">
      <c r="A325" s="46"/>
      <c r="B325" s="46"/>
      <c r="C325" s="46" t="s">
        <v>214</v>
      </c>
      <c r="D325" s="116" t="n">
        <v>0</v>
      </c>
      <c r="E325" s="116" t="n">
        <v>0</v>
      </c>
      <c r="F325" s="116" t="n">
        <v>0</v>
      </c>
      <c r="G325" s="116" t="n">
        <v>1</v>
      </c>
      <c r="H325" s="116" t="n">
        <v>1</v>
      </c>
      <c r="I325" s="116" t="n">
        <v>1</v>
      </c>
      <c r="J325" s="116" t="n">
        <v>1</v>
      </c>
      <c r="K325" s="116" t="n">
        <v>1</v>
      </c>
      <c r="L325" s="116" t="n">
        <v>1</v>
      </c>
      <c r="M325" s="116" t="n">
        <v>1</v>
      </c>
      <c r="N325" s="116" t="n">
        <v>1</v>
      </c>
      <c r="O325" s="116" t="n">
        <v>1</v>
      </c>
      <c r="P325" s="116" t="n">
        <v>1</v>
      </c>
      <c r="Q325" s="116" t="n">
        <v>1</v>
      </c>
      <c r="R325" s="116" t="n">
        <v>1</v>
      </c>
      <c r="S325" s="116" t="n">
        <v>1</v>
      </c>
      <c r="T325" s="116" t="n">
        <v>1</v>
      </c>
      <c r="U325" s="116" t="n">
        <v>1</v>
      </c>
      <c r="V325" s="116" t="n">
        <v>1</v>
      </c>
      <c r="W325" s="116" t="n">
        <v>1</v>
      </c>
      <c r="X325" s="116" t="n">
        <v>1</v>
      </c>
      <c r="Y325" s="116" t="n">
        <v>1</v>
      </c>
      <c r="Z325" s="116" t="n">
        <v>1</v>
      </c>
      <c r="AA325" s="116" t="n">
        <v>1</v>
      </c>
      <c r="AB325" s="116" t="n">
        <v>1</v>
      </c>
      <c r="AC325" s="116" t="n">
        <v>1</v>
      </c>
      <c r="AD325" s="116" t="n">
        <v>1</v>
      </c>
      <c r="AE325" s="116" t="n">
        <v>1</v>
      </c>
      <c r="AF325" s="116" t="n">
        <v>1</v>
      </c>
      <c r="AG325" s="116" t="n">
        <v>1</v>
      </c>
      <c r="AH325" s="116" t="n">
        <v>1</v>
      </c>
      <c r="AI325" s="116" t="n">
        <v>1</v>
      </c>
      <c r="AJ325" s="116" t="n">
        <v>1</v>
      </c>
      <c r="AK325" s="116" t="n">
        <v>1</v>
      </c>
      <c r="AL325" s="116" t="n">
        <v>1</v>
      </c>
      <c r="AM325" s="116" t="n">
        <v>1</v>
      </c>
    </row>
    <row r="326" customFormat="false" ht="21" hidden="false" customHeight="true" outlineLevel="0" collapsed="false">
      <c r="A326" s="46"/>
      <c r="B326" s="46"/>
      <c r="C326" s="46" t="s">
        <v>216</v>
      </c>
      <c r="D326" s="116" t="n">
        <v>0</v>
      </c>
      <c r="E326" s="116" t="n">
        <v>0</v>
      </c>
      <c r="F326" s="116" t="n">
        <v>0</v>
      </c>
      <c r="G326" s="116" t="n">
        <v>1</v>
      </c>
      <c r="H326" s="116" t="n">
        <v>1</v>
      </c>
      <c r="I326" s="116" t="n">
        <v>1</v>
      </c>
      <c r="J326" s="116" t="n">
        <v>1</v>
      </c>
      <c r="K326" s="116" t="n">
        <v>1</v>
      </c>
      <c r="L326" s="116" t="n">
        <v>1</v>
      </c>
      <c r="M326" s="116" t="n">
        <v>1</v>
      </c>
      <c r="N326" s="116" t="n">
        <v>1</v>
      </c>
      <c r="O326" s="116" t="n">
        <v>1</v>
      </c>
      <c r="P326" s="116" t="n">
        <v>1</v>
      </c>
      <c r="Q326" s="116" t="n">
        <v>1</v>
      </c>
      <c r="R326" s="116" t="n">
        <v>1</v>
      </c>
      <c r="S326" s="116" t="n">
        <v>1</v>
      </c>
      <c r="T326" s="116" t="n">
        <v>1</v>
      </c>
      <c r="U326" s="116" t="n">
        <v>1</v>
      </c>
      <c r="V326" s="116" t="n">
        <v>1</v>
      </c>
      <c r="W326" s="116" t="n">
        <v>1</v>
      </c>
      <c r="X326" s="116" t="n">
        <v>1</v>
      </c>
      <c r="Y326" s="116" t="n">
        <v>1</v>
      </c>
      <c r="Z326" s="116" t="n">
        <v>1</v>
      </c>
      <c r="AA326" s="116" t="n">
        <v>1</v>
      </c>
      <c r="AB326" s="116" t="n">
        <v>1</v>
      </c>
      <c r="AC326" s="116" t="n">
        <v>1</v>
      </c>
      <c r="AD326" s="116" t="n">
        <v>1</v>
      </c>
      <c r="AE326" s="116" t="n">
        <v>1</v>
      </c>
      <c r="AF326" s="116" t="n">
        <v>1</v>
      </c>
      <c r="AG326" s="116" t="n">
        <v>1</v>
      </c>
      <c r="AH326" s="116" t="n">
        <v>1</v>
      </c>
      <c r="AI326" s="116" t="n">
        <v>1</v>
      </c>
      <c r="AJ326" s="116" t="n">
        <v>1</v>
      </c>
      <c r="AK326" s="116" t="n">
        <v>1</v>
      </c>
      <c r="AL326" s="116" t="n">
        <v>1</v>
      </c>
      <c r="AM326" s="116" t="n">
        <v>1</v>
      </c>
    </row>
    <row r="327" customFormat="false" ht="21" hidden="false" customHeight="true" outlineLevel="0" collapsed="false">
      <c r="A327" s="46"/>
      <c r="B327" s="46"/>
      <c r="C327" s="46" t="s">
        <v>218</v>
      </c>
      <c r="D327" s="116" t="n">
        <v>0</v>
      </c>
      <c r="E327" s="116" t="n">
        <v>0</v>
      </c>
      <c r="F327" s="116" t="n">
        <v>0</v>
      </c>
      <c r="G327" s="116" t="n">
        <v>1</v>
      </c>
      <c r="H327" s="116" t="n">
        <v>1</v>
      </c>
      <c r="I327" s="116" t="n">
        <v>1</v>
      </c>
      <c r="J327" s="116" t="n">
        <v>1</v>
      </c>
      <c r="K327" s="116" t="n">
        <v>1</v>
      </c>
      <c r="L327" s="116" t="n">
        <v>1</v>
      </c>
      <c r="M327" s="116" t="n">
        <v>1</v>
      </c>
      <c r="N327" s="116" t="n">
        <v>1</v>
      </c>
      <c r="O327" s="116" t="n">
        <v>1</v>
      </c>
      <c r="P327" s="116" t="n">
        <v>1</v>
      </c>
      <c r="Q327" s="116" t="n">
        <v>1</v>
      </c>
      <c r="R327" s="116" t="n">
        <v>1</v>
      </c>
      <c r="S327" s="116" t="n">
        <v>1</v>
      </c>
      <c r="T327" s="116" t="n">
        <v>1</v>
      </c>
      <c r="U327" s="116" t="n">
        <v>1</v>
      </c>
      <c r="V327" s="116" t="n">
        <v>1</v>
      </c>
      <c r="W327" s="116" t="n">
        <v>1</v>
      </c>
      <c r="X327" s="116" t="n">
        <v>1</v>
      </c>
      <c r="Y327" s="116" t="n">
        <v>1</v>
      </c>
      <c r="Z327" s="116" t="n">
        <v>1</v>
      </c>
      <c r="AA327" s="116" t="n">
        <v>1</v>
      </c>
      <c r="AB327" s="116" t="n">
        <v>1</v>
      </c>
      <c r="AC327" s="116" t="n">
        <v>1</v>
      </c>
      <c r="AD327" s="116" t="n">
        <v>1</v>
      </c>
      <c r="AE327" s="116" t="n">
        <v>1</v>
      </c>
      <c r="AF327" s="116" t="n">
        <v>1</v>
      </c>
      <c r="AG327" s="116" t="n">
        <v>1</v>
      </c>
      <c r="AH327" s="116" t="n">
        <v>1</v>
      </c>
      <c r="AI327" s="116" t="n">
        <v>1</v>
      </c>
      <c r="AJ327" s="116" t="n">
        <v>1</v>
      </c>
      <c r="AK327" s="116" t="n">
        <v>1</v>
      </c>
      <c r="AL327" s="116" t="n">
        <v>1</v>
      </c>
      <c r="AM327" s="116" t="n">
        <v>1</v>
      </c>
    </row>
    <row r="328" customFormat="false" ht="21" hidden="false" customHeight="true" outlineLevel="0" collapsed="false">
      <c r="A328" s="46"/>
      <c r="B328" s="46"/>
      <c r="C328" s="46" t="s">
        <v>220</v>
      </c>
      <c r="D328" s="116" t="n">
        <v>0</v>
      </c>
      <c r="E328" s="116" t="n">
        <v>0</v>
      </c>
      <c r="F328" s="116" t="n">
        <v>0</v>
      </c>
      <c r="G328" s="116" t="n">
        <v>1</v>
      </c>
      <c r="H328" s="116" t="n">
        <v>1</v>
      </c>
      <c r="I328" s="116" t="n">
        <v>1</v>
      </c>
      <c r="J328" s="116" t="n">
        <v>1</v>
      </c>
      <c r="K328" s="116" t="n">
        <v>1</v>
      </c>
      <c r="L328" s="116" t="n">
        <v>1</v>
      </c>
      <c r="M328" s="116" t="n">
        <v>1</v>
      </c>
      <c r="N328" s="116" t="n">
        <v>1</v>
      </c>
      <c r="O328" s="116" t="n">
        <v>1</v>
      </c>
      <c r="P328" s="116" t="n">
        <v>1</v>
      </c>
      <c r="Q328" s="116" t="n">
        <v>1</v>
      </c>
      <c r="R328" s="116" t="n">
        <v>1</v>
      </c>
      <c r="S328" s="116" t="n">
        <v>1</v>
      </c>
      <c r="T328" s="116" t="n">
        <v>1</v>
      </c>
      <c r="U328" s="116" t="n">
        <v>1</v>
      </c>
      <c r="V328" s="116" t="n">
        <v>1</v>
      </c>
      <c r="W328" s="116" t="n">
        <v>1</v>
      </c>
      <c r="X328" s="116" t="n">
        <v>1</v>
      </c>
      <c r="Y328" s="116" t="n">
        <v>1</v>
      </c>
      <c r="Z328" s="116" t="n">
        <v>1</v>
      </c>
      <c r="AA328" s="116" t="n">
        <v>1</v>
      </c>
      <c r="AB328" s="116" t="n">
        <v>1</v>
      </c>
      <c r="AC328" s="116" t="n">
        <v>1</v>
      </c>
      <c r="AD328" s="116" t="n">
        <v>1</v>
      </c>
      <c r="AE328" s="116" t="n">
        <v>1</v>
      </c>
      <c r="AF328" s="116" t="n">
        <v>1</v>
      </c>
      <c r="AG328" s="116" t="n">
        <v>1</v>
      </c>
      <c r="AH328" s="116" t="n">
        <v>1</v>
      </c>
      <c r="AI328" s="116" t="n">
        <v>1</v>
      </c>
      <c r="AJ328" s="116" t="n">
        <v>1</v>
      </c>
      <c r="AK328" s="116" t="n">
        <v>1</v>
      </c>
      <c r="AL328" s="116" t="n">
        <v>1</v>
      </c>
      <c r="AM328" s="116" t="n">
        <v>1</v>
      </c>
    </row>
    <row r="329" customFormat="false" ht="21" hidden="false" customHeight="true" outlineLevel="0" collapsed="false">
      <c r="A329" s="46"/>
      <c r="B329" s="46"/>
      <c r="C329" s="46" t="s">
        <v>221</v>
      </c>
      <c r="D329" s="116" t="n">
        <v>0</v>
      </c>
      <c r="E329" s="116" t="n">
        <v>0</v>
      </c>
      <c r="F329" s="116" t="n">
        <v>0</v>
      </c>
      <c r="G329" s="116" t="n">
        <v>1</v>
      </c>
      <c r="H329" s="116" t="n">
        <v>1</v>
      </c>
      <c r="I329" s="116" t="n">
        <v>1</v>
      </c>
      <c r="J329" s="116" t="n">
        <v>1</v>
      </c>
      <c r="K329" s="116" t="n">
        <v>1</v>
      </c>
      <c r="L329" s="116" t="n">
        <v>1</v>
      </c>
      <c r="M329" s="116" t="n">
        <v>1</v>
      </c>
      <c r="N329" s="116" t="n">
        <v>1</v>
      </c>
      <c r="O329" s="116" t="n">
        <v>1</v>
      </c>
      <c r="P329" s="116" t="n">
        <v>1</v>
      </c>
      <c r="Q329" s="116" t="n">
        <v>1</v>
      </c>
      <c r="R329" s="116" t="n">
        <v>1</v>
      </c>
      <c r="S329" s="116" t="n">
        <v>1</v>
      </c>
      <c r="T329" s="116" t="n">
        <v>1</v>
      </c>
      <c r="U329" s="116" t="n">
        <v>1</v>
      </c>
      <c r="V329" s="116" t="n">
        <v>1</v>
      </c>
      <c r="W329" s="116" t="n">
        <v>1</v>
      </c>
      <c r="X329" s="116" t="n">
        <v>1</v>
      </c>
      <c r="Y329" s="116" t="n">
        <v>1</v>
      </c>
      <c r="Z329" s="116" t="n">
        <v>1</v>
      </c>
      <c r="AA329" s="116" t="n">
        <v>1</v>
      </c>
      <c r="AB329" s="116" t="n">
        <v>1</v>
      </c>
      <c r="AC329" s="116" t="n">
        <v>1</v>
      </c>
      <c r="AD329" s="116" t="n">
        <v>1</v>
      </c>
      <c r="AE329" s="116" t="n">
        <v>1</v>
      </c>
      <c r="AF329" s="116" t="n">
        <v>1</v>
      </c>
      <c r="AG329" s="116" t="n">
        <v>1</v>
      </c>
      <c r="AH329" s="116" t="n">
        <v>1</v>
      </c>
      <c r="AI329" s="116" t="n">
        <v>1</v>
      </c>
      <c r="AJ329" s="116" t="n">
        <v>1</v>
      </c>
      <c r="AK329" s="116" t="n">
        <v>1</v>
      </c>
      <c r="AL329" s="116" t="n">
        <v>1</v>
      </c>
      <c r="AM329" s="116" t="n">
        <v>1</v>
      </c>
    </row>
    <row r="330" customFormat="false" ht="21" hidden="false" customHeight="true" outlineLevel="0" collapsed="false">
      <c r="A330" s="46"/>
      <c r="B330" s="46"/>
      <c r="C330" s="46" t="s">
        <v>222</v>
      </c>
      <c r="D330" s="116" t="n">
        <v>1</v>
      </c>
      <c r="E330" s="116" t="n">
        <v>1</v>
      </c>
      <c r="F330" s="116" t="n">
        <v>1</v>
      </c>
      <c r="G330" s="116" t="n">
        <v>1</v>
      </c>
      <c r="H330" s="116" t="n">
        <v>1</v>
      </c>
      <c r="I330" s="116" t="n">
        <v>1</v>
      </c>
      <c r="J330" s="116" t="n">
        <v>1</v>
      </c>
      <c r="K330" s="116" t="n">
        <v>1</v>
      </c>
      <c r="L330" s="116" t="n">
        <v>1</v>
      </c>
      <c r="M330" s="116" t="n">
        <v>1</v>
      </c>
      <c r="N330" s="116" t="n">
        <v>1</v>
      </c>
      <c r="O330" s="116" t="n">
        <v>1</v>
      </c>
      <c r="P330" s="116" t="n">
        <v>1</v>
      </c>
      <c r="Q330" s="116" t="n">
        <v>1</v>
      </c>
      <c r="R330" s="116" t="n">
        <v>1</v>
      </c>
      <c r="S330" s="116" t="n">
        <v>1</v>
      </c>
      <c r="T330" s="116" t="n">
        <v>1</v>
      </c>
      <c r="U330" s="116" t="n">
        <v>1</v>
      </c>
      <c r="V330" s="116" t="n">
        <v>1</v>
      </c>
      <c r="W330" s="116" t="n">
        <v>1</v>
      </c>
      <c r="X330" s="116" t="n">
        <v>1</v>
      </c>
      <c r="Y330" s="116" t="n">
        <v>1</v>
      </c>
      <c r="Z330" s="116" t="n">
        <v>1</v>
      </c>
      <c r="AA330" s="116" t="n">
        <v>1</v>
      </c>
      <c r="AB330" s="116" t="n">
        <v>1</v>
      </c>
      <c r="AC330" s="116" t="n">
        <v>1</v>
      </c>
      <c r="AD330" s="116" t="n">
        <v>1</v>
      </c>
      <c r="AE330" s="116" t="n">
        <v>1</v>
      </c>
      <c r="AF330" s="116" t="n">
        <v>1</v>
      </c>
      <c r="AG330" s="116" t="n">
        <v>1</v>
      </c>
      <c r="AH330" s="116" t="n">
        <v>1</v>
      </c>
      <c r="AI330" s="116" t="n">
        <v>1</v>
      </c>
      <c r="AJ330" s="116" t="n">
        <v>1</v>
      </c>
      <c r="AK330" s="116" t="n">
        <v>1</v>
      </c>
      <c r="AL330" s="116" t="n">
        <v>1</v>
      </c>
      <c r="AM330" s="116" t="n">
        <v>1</v>
      </c>
    </row>
    <row r="331" customFormat="false" ht="21" hidden="false" customHeight="true" outlineLevel="0" collapsed="false">
      <c r="A331" s="46"/>
      <c r="B331" s="46"/>
      <c r="C331" s="46" t="s">
        <v>223</v>
      </c>
      <c r="D331" s="116" t="n">
        <v>1</v>
      </c>
      <c r="E331" s="116" t="n">
        <v>1</v>
      </c>
      <c r="F331" s="116" t="n">
        <v>1</v>
      </c>
      <c r="G331" s="116" t="n">
        <v>1</v>
      </c>
      <c r="H331" s="116" t="n">
        <v>1</v>
      </c>
      <c r="I331" s="116" t="n">
        <v>1</v>
      </c>
      <c r="J331" s="116" t="n">
        <v>1</v>
      </c>
      <c r="K331" s="116" t="n">
        <v>1</v>
      </c>
      <c r="L331" s="116" t="n">
        <v>1</v>
      </c>
      <c r="M331" s="116" t="n">
        <v>1</v>
      </c>
      <c r="N331" s="116" t="n">
        <v>1</v>
      </c>
      <c r="O331" s="116" t="n">
        <v>1</v>
      </c>
      <c r="P331" s="116" t="n">
        <v>1</v>
      </c>
      <c r="Q331" s="116" t="n">
        <v>1</v>
      </c>
      <c r="R331" s="116" t="n">
        <v>1</v>
      </c>
      <c r="S331" s="116" t="n">
        <v>1</v>
      </c>
      <c r="T331" s="116" t="n">
        <v>1</v>
      </c>
      <c r="U331" s="116" t="n">
        <v>1</v>
      </c>
      <c r="V331" s="116" t="n">
        <v>1</v>
      </c>
      <c r="W331" s="116" t="n">
        <v>1</v>
      </c>
      <c r="X331" s="116" t="n">
        <v>1</v>
      </c>
      <c r="Y331" s="116" t="n">
        <v>1</v>
      </c>
      <c r="Z331" s="116" t="n">
        <v>1</v>
      </c>
      <c r="AA331" s="116" t="n">
        <v>1</v>
      </c>
      <c r="AB331" s="116" t="n">
        <v>1</v>
      </c>
      <c r="AC331" s="116" t="n">
        <v>1</v>
      </c>
      <c r="AD331" s="116" t="n">
        <v>1</v>
      </c>
      <c r="AE331" s="116" t="n">
        <v>1</v>
      </c>
      <c r="AF331" s="116" t="n">
        <v>1</v>
      </c>
      <c r="AG331" s="116" t="n">
        <v>1</v>
      </c>
      <c r="AH331" s="116" t="n">
        <v>1</v>
      </c>
      <c r="AI331" s="116" t="n">
        <v>1</v>
      </c>
      <c r="AJ331" s="116" t="n">
        <v>1</v>
      </c>
      <c r="AK331" s="116" t="n">
        <v>1</v>
      </c>
      <c r="AL331" s="116" t="n">
        <v>1</v>
      </c>
      <c r="AM331" s="116" t="n">
        <v>1</v>
      </c>
    </row>
    <row r="332" customFormat="false" ht="21" hidden="false" customHeight="true" outlineLevel="0" collapsed="false">
      <c r="A332" s="46"/>
      <c r="B332" s="46"/>
      <c r="C332" s="46"/>
      <c r="D332" s="112"/>
      <c r="E332" s="112"/>
      <c r="F332" s="112"/>
      <c r="G332" s="112"/>
      <c r="H332" s="112"/>
      <c r="I332" s="112"/>
      <c r="J332" s="112"/>
      <c r="K332" s="112"/>
      <c r="L332" s="112"/>
      <c r="M332" s="112"/>
      <c r="N332" s="112"/>
      <c r="O332" s="112"/>
      <c r="P332" s="112"/>
      <c r="Q332" s="112"/>
      <c r="R332" s="112"/>
      <c r="S332" s="112"/>
      <c r="T332" s="112"/>
      <c r="U332" s="112"/>
      <c r="V332" s="112"/>
      <c r="W332" s="112"/>
      <c r="X332" s="112"/>
      <c r="Y332" s="112"/>
      <c r="Z332" s="112"/>
      <c r="AA332" s="112"/>
      <c r="AB332" s="112"/>
      <c r="AC332" s="112"/>
      <c r="AD332" s="112"/>
      <c r="AE332" s="112"/>
      <c r="AF332" s="112"/>
      <c r="AG332" s="112"/>
      <c r="AH332" s="112"/>
      <c r="AI332" s="112"/>
      <c r="AJ332" s="112"/>
      <c r="AK332" s="112"/>
      <c r="AL332" s="112"/>
      <c r="AM332" s="112"/>
    </row>
    <row r="333" customFormat="false" ht="21" hidden="false" customHeight="true" outlineLevel="0" collapsed="false">
      <c r="A333" s="46"/>
      <c r="B333" s="46"/>
      <c r="C333" s="89" t="s">
        <v>358</v>
      </c>
      <c r="D333" s="115" t="n">
        <f aca="false">CHOOSE(Settings!$C$5,D334,D335,D336,D337,D338,D339,D340,D341,D342,D343,D344)</f>
        <v>1</v>
      </c>
      <c r="E333" s="115" t="n">
        <f aca="false">CHOOSE(Settings!$C$5,E334,E335,E336,E337,E338,E339,E340,E341,E342,E343,E344)</f>
        <v>1</v>
      </c>
      <c r="F333" s="115" t="n">
        <f aca="false">CHOOSE(Settings!$C$5,F334,F335,F336,F337,F338,F339,F340,F341,F342,F343,F344)</f>
        <v>1</v>
      </c>
      <c r="G333" s="115" t="n">
        <f aca="false">CHOOSE(Settings!$C$5,G334,G335,G336,G337,G338,G339,G340,G341,G342,G343,G344)</f>
        <v>1</v>
      </c>
      <c r="H333" s="115" t="n">
        <f aca="false">CHOOSE(Settings!$C$5,H334,H335,H336,H337,H338,H339,H340,H341,H342,H343,H344)</f>
        <v>1</v>
      </c>
      <c r="I333" s="115" t="n">
        <f aca="false">CHOOSE(Settings!$C$5,I334,I335,I336,I337,I338,I339,I340,I341,I342,I343,I344)</f>
        <v>1</v>
      </c>
      <c r="J333" s="115" t="n">
        <f aca="false">CHOOSE(Settings!$C$5,J334,J335,J336,J337,J338,J339,J340,J341,J342,J343,J344)</f>
        <v>1</v>
      </c>
      <c r="K333" s="115" t="n">
        <f aca="false">CHOOSE(Settings!$C$5,K334,K335,K336,K337,K338,K339,K340,K341,K342,K343,K344)</f>
        <v>1</v>
      </c>
      <c r="L333" s="115" t="n">
        <f aca="false">CHOOSE(Settings!$C$5,L334,L335,L336,L337,L338,L339,L340,L341,L342,L343,L344)</f>
        <v>1</v>
      </c>
      <c r="M333" s="115" t="n">
        <f aca="false">CHOOSE(Settings!$C$5,M334,M335,M336,M337,M338,M339,M340,M341,M342,M343,M344)</f>
        <v>1</v>
      </c>
      <c r="N333" s="115" t="n">
        <f aca="false">CHOOSE(Settings!$C$5,N334,N335,N336,N337,N338,N339,N340,N341,N342,N343,N344)</f>
        <v>1</v>
      </c>
      <c r="O333" s="115" t="n">
        <f aca="false">CHOOSE(Settings!$C$5,O334,O335,O336,O337,O338,O339,O340,O341,O342,O343,O344)</f>
        <v>1</v>
      </c>
      <c r="P333" s="115" t="n">
        <f aca="false">CHOOSE(Settings!$C$5,P334,P335,P336,P337,P338,P339,P340,P341,P342,P343,P344)</f>
        <v>1</v>
      </c>
      <c r="Q333" s="115" t="n">
        <f aca="false">CHOOSE(Settings!$C$5,Q334,Q335,Q336,Q337,Q338,Q339,Q340,Q341,Q342,Q343,Q344)</f>
        <v>1</v>
      </c>
      <c r="R333" s="115" t="n">
        <f aca="false">CHOOSE(Settings!$C$5,R334,R335,R336,R337,R338,R339,R340,R341,R342,R343,R344)</f>
        <v>1</v>
      </c>
      <c r="S333" s="115" t="n">
        <f aca="false">CHOOSE(Settings!$C$5,S334,S335,S336,S337,S338,S339,S340,S341,S342,S343,S344)</f>
        <v>1</v>
      </c>
      <c r="T333" s="115" t="n">
        <f aca="false">CHOOSE(Settings!$C$5,T334,T335,T336,T337,T338,T339,T340,T341,T342,T343,T344)</f>
        <v>1</v>
      </c>
      <c r="U333" s="115" t="n">
        <f aca="false">CHOOSE(Settings!$C$5,U334,U335,U336,U337,U338,U339,U340,U341,U342,U343,U344)</f>
        <v>1</v>
      </c>
      <c r="V333" s="115" t="n">
        <f aca="false">CHOOSE(Settings!$C$5,V334,V335,V336,V337,V338,V339,V340,V341,V342,V343,V344)</f>
        <v>1</v>
      </c>
      <c r="W333" s="115" t="n">
        <f aca="false">CHOOSE(Settings!$C$5,W334,W335,W336,W337,W338,W339,W340,W341,W342,W343,W344)</f>
        <v>1</v>
      </c>
      <c r="X333" s="115" t="n">
        <f aca="false">CHOOSE(Settings!$C$5,X334,X335,X336,X337,X338,X339,X340,X341,X342,X343,X344)</f>
        <v>1</v>
      </c>
      <c r="Y333" s="115" t="n">
        <f aca="false">CHOOSE(Settings!$C$5,Y334,Y335,Y336,Y337,Y338,Y339,Y340,Y341,Y342,Y343,Y344)</f>
        <v>1</v>
      </c>
      <c r="Z333" s="115" t="n">
        <f aca="false">CHOOSE(Settings!$C$5,Z334,Z335,Z336,Z337,Z338,Z339,Z340,Z341,Z342,Z343,Z344)</f>
        <v>1</v>
      </c>
      <c r="AA333" s="115" t="n">
        <f aca="false">CHOOSE(Settings!$C$5,AA334,AA335,AA336,AA337,AA338,AA339,AA340,AA341,AA342,AA343,AA344)</f>
        <v>1</v>
      </c>
      <c r="AB333" s="115" t="n">
        <f aca="false">CHOOSE(Settings!$C$5,AB334,AB335,AB336,AB337,AB338,AB339,AB340,AB341,AB342,AB343,AB344)</f>
        <v>1</v>
      </c>
      <c r="AC333" s="115" t="n">
        <f aca="false">CHOOSE(Settings!$C$5,AC334,AC335,AC336,AC337,AC338,AC339,AC340,AC341,AC342,AC343,AC344)</f>
        <v>1</v>
      </c>
      <c r="AD333" s="115" t="n">
        <f aca="false">CHOOSE(Settings!$C$5,AD334,AD335,AD336,AD337,AD338,AD339,AD340,AD341,AD342,AD343,AD344)</f>
        <v>1</v>
      </c>
      <c r="AE333" s="115" t="n">
        <f aca="false">CHOOSE(Settings!$C$5,AE334,AE335,AE336,AE337,AE338,AE339,AE340,AE341,AE342,AE343,AE344)</f>
        <v>1</v>
      </c>
      <c r="AF333" s="115" t="n">
        <f aca="false">CHOOSE(Settings!$C$5,AF334,AF335,AF336,AF337,AF338,AF339,AF340,AF341,AF342,AF343,AF344)</f>
        <v>1</v>
      </c>
      <c r="AG333" s="115" t="n">
        <f aca="false">CHOOSE(Settings!$C$5,AG334,AG335,AG336,AG337,AG338,AG339,AG340,AG341,AG342,AG343,AG344)</f>
        <v>1</v>
      </c>
      <c r="AH333" s="115" t="n">
        <f aca="false">CHOOSE(Settings!$C$5,AH334,AH335,AH336,AH337,AH338,AH339,AH340,AH341,AH342,AH343,AH344)</f>
        <v>1</v>
      </c>
      <c r="AI333" s="115" t="n">
        <f aca="false">CHOOSE(Settings!$C$5,AI334,AI335,AI336,AI337,AI338,AI339,AI340,AI341,AI342,AI343,AI344)</f>
        <v>1</v>
      </c>
      <c r="AJ333" s="115" t="n">
        <f aca="false">CHOOSE(Settings!$C$5,AJ334,AJ335,AJ336,AJ337,AJ338,AJ339,AJ340,AJ341,AJ342,AJ343,AJ344)</f>
        <v>1</v>
      </c>
      <c r="AK333" s="115" t="n">
        <f aca="false">CHOOSE(Settings!$C$5,AK334,AK335,AK336,AK337,AK338,AK339,AK340,AK341,AK342,AK343,AK344)</f>
        <v>1</v>
      </c>
      <c r="AL333" s="115" t="n">
        <f aca="false">CHOOSE(Settings!$C$5,AL334,AL335,AL336,AL337,AL338,AL339,AL340,AL341,AL342,AL343,AL344)</f>
        <v>1</v>
      </c>
      <c r="AM333" s="115" t="n">
        <f aca="false">CHOOSE(Settings!$C$5,AM334,AM335,AM336,AM337,AM338,AM339,AM340,AM341,AM342,AM343,AM344)</f>
        <v>1</v>
      </c>
    </row>
    <row r="334" customFormat="false" ht="21" hidden="false" customHeight="true" outlineLevel="0" collapsed="false">
      <c r="A334" s="46"/>
      <c r="B334" s="46"/>
      <c r="C334" s="46" t="s">
        <v>207</v>
      </c>
      <c r="D334" s="116" t="n">
        <v>1</v>
      </c>
      <c r="E334" s="116" t="n">
        <v>1</v>
      </c>
      <c r="F334" s="116" t="n">
        <v>1</v>
      </c>
      <c r="G334" s="116" t="n">
        <v>1</v>
      </c>
      <c r="H334" s="116" t="n">
        <v>1</v>
      </c>
      <c r="I334" s="116" t="n">
        <v>1</v>
      </c>
      <c r="J334" s="116" t="n">
        <v>1</v>
      </c>
      <c r="K334" s="116" t="n">
        <v>1</v>
      </c>
      <c r="L334" s="116" t="n">
        <v>1</v>
      </c>
      <c r="M334" s="116" t="n">
        <v>1</v>
      </c>
      <c r="N334" s="116" t="n">
        <v>1</v>
      </c>
      <c r="O334" s="116" t="n">
        <v>1</v>
      </c>
      <c r="P334" s="116" t="n">
        <v>1</v>
      </c>
      <c r="Q334" s="116" t="n">
        <v>1</v>
      </c>
      <c r="R334" s="116" t="n">
        <v>1</v>
      </c>
      <c r="S334" s="116" t="n">
        <v>1</v>
      </c>
      <c r="T334" s="116" t="n">
        <v>1</v>
      </c>
      <c r="U334" s="116" t="n">
        <v>1</v>
      </c>
      <c r="V334" s="116" t="n">
        <v>1</v>
      </c>
      <c r="W334" s="116" t="n">
        <v>1</v>
      </c>
      <c r="X334" s="116" t="n">
        <v>1</v>
      </c>
      <c r="Y334" s="116" t="n">
        <v>1</v>
      </c>
      <c r="Z334" s="116" t="n">
        <v>1</v>
      </c>
      <c r="AA334" s="116" t="n">
        <v>1</v>
      </c>
      <c r="AB334" s="116" t="n">
        <v>1</v>
      </c>
      <c r="AC334" s="116" t="n">
        <v>1</v>
      </c>
      <c r="AD334" s="116" t="n">
        <v>1</v>
      </c>
      <c r="AE334" s="116" t="n">
        <v>1</v>
      </c>
      <c r="AF334" s="116" t="n">
        <v>1</v>
      </c>
      <c r="AG334" s="116" t="n">
        <v>1</v>
      </c>
      <c r="AH334" s="116" t="n">
        <v>1</v>
      </c>
      <c r="AI334" s="116" t="n">
        <v>1</v>
      </c>
      <c r="AJ334" s="116" t="n">
        <v>1</v>
      </c>
      <c r="AK334" s="116" t="n">
        <v>1</v>
      </c>
      <c r="AL334" s="116" t="n">
        <v>1</v>
      </c>
      <c r="AM334" s="116" t="n">
        <v>1</v>
      </c>
    </row>
    <row r="335" customFormat="false" ht="21" hidden="false" customHeight="true" outlineLevel="0" collapsed="false">
      <c r="A335" s="46"/>
      <c r="B335" s="46"/>
      <c r="C335" s="46" t="s">
        <v>209</v>
      </c>
      <c r="D335" s="116" t="n">
        <v>1</v>
      </c>
      <c r="E335" s="116" t="n">
        <v>1</v>
      </c>
      <c r="F335" s="116" t="n">
        <v>1</v>
      </c>
      <c r="G335" s="116" t="n">
        <v>1</v>
      </c>
      <c r="H335" s="116" t="n">
        <v>1</v>
      </c>
      <c r="I335" s="116" t="n">
        <v>1</v>
      </c>
      <c r="J335" s="116" t="n">
        <v>1</v>
      </c>
      <c r="K335" s="116" t="n">
        <v>1</v>
      </c>
      <c r="L335" s="116" t="n">
        <v>1</v>
      </c>
      <c r="M335" s="116" t="n">
        <v>1</v>
      </c>
      <c r="N335" s="116" t="n">
        <v>1</v>
      </c>
      <c r="O335" s="116" t="n">
        <v>1</v>
      </c>
      <c r="P335" s="116" t="n">
        <v>1</v>
      </c>
      <c r="Q335" s="116" t="n">
        <v>1</v>
      </c>
      <c r="R335" s="116" t="n">
        <v>1</v>
      </c>
      <c r="S335" s="116" t="n">
        <v>1</v>
      </c>
      <c r="T335" s="116" t="n">
        <v>1</v>
      </c>
      <c r="U335" s="116" t="n">
        <v>1</v>
      </c>
      <c r="V335" s="116" t="n">
        <v>1</v>
      </c>
      <c r="W335" s="116" t="n">
        <v>1</v>
      </c>
      <c r="X335" s="116" t="n">
        <v>1</v>
      </c>
      <c r="Y335" s="116" t="n">
        <v>1</v>
      </c>
      <c r="Z335" s="116" t="n">
        <v>1</v>
      </c>
      <c r="AA335" s="116" t="n">
        <v>1</v>
      </c>
      <c r="AB335" s="116" t="n">
        <v>1</v>
      </c>
      <c r="AC335" s="116" t="n">
        <v>1</v>
      </c>
      <c r="AD335" s="116" t="n">
        <v>1</v>
      </c>
      <c r="AE335" s="116" t="n">
        <v>1</v>
      </c>
      <c r="AF335" s="116" t="n">
        <v>1</v>
      </c>
      <c r="AG335" s="116" t="n">
        <v>1</v>
      </c>
      <c r="AH335" s="116" t="n">
        <v>1</v>
      </c>
      <c r="AI335" s="116" t="n">
        <v>1</v>
      </c>
      <c r="AJ335" s="116" t="n">
        <v>1</v>
      </c>
      <c r="AK335" s="116" t="n">
        <v>1</v>
      </c>
      <c r="AL335" s="116" t="n">
        <v>1</v>
      </c>
      <c r="AM335" s="116" t="n">
        <v>1</v>
      </c>
    </row>
    <row r="336" customFormat="false" ht="21" hidden="false" customHeight="true" outlineLevel="0" collapsed="false">
      <c r="A336" s="46"/>
      <c r="B336" s="46"/>
      <c r="C336" s="46" t="s">
        <v>210</v>
      </c>
      <c r="D336" s="116" t="n">
        <v>1</v>
      </c>
      <c r="E336" s="116" t="n">
        <v>1</v>
      </c>
      <c r="F336" s="116" t="n">
        <v>1</v>
      </c>
      <c r="G336" s="116" t="n">
        <v>1</v>
      </c>
      <c r="H336" s="116" t="n">
        <v>1</v>
      </c>
      <c r="I336" s="116" t="n">
        <v>1</v>
      </c>
      <c r="J336" s="116" t="n">
        <v>1</v>
      </c>
      <c r="K336" s="116" t="n">
        <v>1</v>
      </c>
      <c r="L336" s="116" t="n">
        <v>1</v>
      </c>
      <c r="M336" s="116" t="n">
        <v>1</v>
      </c>
      <c r="N336" s="116" t="n">
        <v>1</v>
      </c>
      <c r="O336" s="116" t="n">
        <v>1</v>
      </c>
      <c r="P336" s="116" t="n">
        <v>1</v>
      </c>
      <c r="Q336" s="116" t="n">
        <v>1</v>
      </c>
      <c r="R336" s="116" t="n">
        <v>1</v>
      </c>
      <c r="S336" s="116" t="n">
        <v>1</v>
      </c>
      <c r="T336" s="116" t="n">
        <v>1</v>
      </c>
      <c r="U336" s="116" t="n">
        <v>1</v>
      </c>
      <c r="V336" s="116" t="n">
        <v>1</v>
      </c>
      <c r="W336" s="116" t="n">
        <v>1</v>
      </c>
      <c r="X336" s="116" t="n">
        <v>1</v>
      </c>
      <c r="Y336" s="116" t="n">
        <v>1</v>
      </c>
      <c r="Z336" s="116" t="n">
        <v>1</v>
      </c>
      <c r="AA336" s="116" t="n">
        <v>1</v>
      </c>
      <c r="AB336" s="116" t="n">
        <v>1</v>
      </c>
      <c r="AC336" s="116" t="n">
        <v>1</v>
      </c>
      <c r="AD336" s="116" t="n">
        <v>1</v>
      </c>
      <c r="AE336" s="116" t="n">
        <v>1</v>
      </c>
      <c r="AF336" s="116" t="n">
        <v>1</v>
      </c>
      <c r="AG336" s="116" t="n">
        <v>1</v>
      </c>
      <c r="AH336" s="116" t="n">
        <v>1</v>
      </c>
      <c r="AI336" s="116" t="n">
        <v>1</v>
      </c>
      <c r="AJ336" s="116" t="n">
        <v>1</v>
      </c>
      <c r="AK336" s="116" t="n">
        <v>1</v>
      </c>
      <c r="AL336" s="116" t="n">
        <v>1</v>
      </c>
      <c r="AM336" s="116" t="n">
        <v>1</v>
      </c>
    </row>
    <row r="337" customFormat="false" ht="21" hidden="false" customHeight="true" outlineLevel="0" collapsed="false">
      <c r="A337" s="46"/>
      <c r="B337" s="46"/>
      <c r="C337" s="46" t="s">
        <v>212</v>
      </c>
      <c r="D337" s="116" t="n">
        <v>1</v>
      </c>
      <c r="E337" s="116" t="n">
        <v>1</v>
      </c>
      <c r="F337" s="116" t="n">
        <v>1</v>
      </c>
      <c r="G337" s="116" t="n">
        <v>1</v>
      </c>
      <c r="H337" s="116" t="n">
        <v>1</v>
      </c>
      <c r="I337" s="116" t="n">
        <v>1</v>
      </c>
      <c r="J337" s="116" t="n">
        <v>1</v>
      </c>
      <c r="K337" s="116" t="n">
        <v>1</v>
      </c>
      <c r="L337" s="116" t="n">
        <v>1</v>
      </c>
      <c r="M337" s="116" t="n">
        <v>1</v>
      </c>
      <c r="N337" s="116" t="n">
        <v>1</v>
      </c>
      <c r="O337" s="116" t="n">
        <v>1</v>
      </c>
      <c r="P337" s="116" t="n">
        <v>1</v>
      </c>
      <c r="Q337" s="116" t="n">
        <v>1</v>
      </c>
      <c r="R337" s="116" t="n">
        <v>1</v>
      </c>
      <c r="S337" s="116" t="n">
        <v>1</v>
      </c>
      <c r="T337" s="116" t="n">
        <v>1</v>
      </c>
      <c r="U337" s="116" t="n">
        <v>1</v>
      </c>
      <c r="V337" s="116" t="n">
        <v>1</v>
      </c>
      <c r="W337" s="116" t="n">
        <v>1</v>
      </c>
      <c r="X337" s="116" t="n">
        <v>1</v>
      </c>
      <c r="Y337" s="116" t="n">
        <v>1</v>
      </c>
      <c r="Z337" s="116" t="n">
        <v>1</v>
      </c>
      <c r="AA337" s="116" t="n">
        <v>1</v>
      </c>
      <c r="AB337" s="116" t="n">
        <v>1</v>
      </c>
      <c r="AC337" s="116" t="n">
        <v>1</v>
      </c>
      <c r="AD337" s="116" t="n">
        <v>1</v>
      </c>
      <c r="AE337" s="116" t="n">
        <v>1</v>
      </c>
      <c r="AF337" s="116" t="n">
        <v>1</v>
      </c>
      <c r="AG337" s="116" t="n">
        <v>1</v>
      </c>
      <c r="AH337" s="116" t="n">
        <v>1</v>
      </c>
      <c r="AI337" s="116" t="n">
        <v>1</v>
      </c>
      <c r="AJ337" s="116" t="n">
        <v>1</v>
      </c>
      <c r="AK337" s="116" t="n">
        <v>1</v>
      </c>
      <c r="AL337" s="116" t="n">
        <v>1</v>
      </c>
      <c r="AM337" s="116" t="n">
        <v>1</v>
      </c>
    </row>
    <row r="338" customFormat="false" ht="21" hidden="false" customHeight="true" outlineLevel="0" collapsed="false">
      <c r="A338" s="46"/>
      <c r="B338" s="46"/>
      <c r="C338" s="46" t="s">
        <v>214</v>
      </c>
      <c r="D338" s="116" t="n">
        <v>1</v>
      </c>
      <c r="E338" s="116" t="n">
        <v>1</v>
      </c>
      <c r="F338" s="116" t="n">
        <v>1</v>
      </c>
      <c r="G338" s="116" t="n">
        <v>1</v>
      </c>
      <c r="H338" s="116" t="n">
        <v>1</v>
      </c>
      <c r="I338" s="116" t="n">
        <v>1</v>
      </c>
      <c r="J338" s="116" t="n">
        <v>1</v>
      </c>
      <c r="K338" s="116" t="n">
        <v>1</v>
      </c>
      <c r="L338" s="116" t="n">
        <v>1</v>
      </c>
      <c r="M338" s="116" t="n">
        <v>1</v>
      </c>
      <c r="N338" s="116" t="n">
        <v>1</v>
      </c>
      <c r="O338" s="116" t="n">
        <v>1</v>
      </c>
      <c r="P338" s="116" t="n">
        <v>1</v>
      </c>
      <c r="Q338" s="116" t="n">
        <v>1</v>
      </c>
      <c r="R338" s="116" t="n">
        <v>1</v>
      </c>
      <c r="S338" s="116" t="n">
        <v>1</v>
      </c>
      <c r="T338" s="116" t="n">
        <v>1</v>
      </c>
      <c r="U338" s="116" t="n">
        <v>1</v>
      </c>
      <c r="V338" s="116" t="n">
        <v>1</v>
      </c>
      <c r="W338" s="116" t="n">
        <v>1</v>
      </c>
      <c r="X338" s="116" t="n">
        <v>1</v>
      </c>
      <c r="Y338" s="116" t="n">
        <v>1</v>
      </c>
      <c r="Z338" s="116" t="n">
        <v>1</v>
      </c>
      <c r="AA338" s="116" t="n">
        <v>1</v>
      </c>
      <c r="AB338" s="116" t="n">
        <v>1</v>
      </c>
      <c r="AC338" s="116" t="n">
        <v>1</v>
      </c>
      <c r="AD338" s="116" t="n">
        <v>1</v>
      </c>
      <c r="AE338" s="116" t="n">
        <v>1</v>
      </c>
      <c r="AF338" s="116" t="n">
        <v>1</v>
      </c>
      <c r="AG338" s="116" t="n">
        <v>1</v>
      </c>
      <c r="AH338" s="116" t="n">
        <v>1</v>
      </c>
      <c r="AI338" s="116" t="n">
        <v>1</v>
      </c>
      <c r="AJ338" s="116" t="n">
        <v>1</v>
      </c>
      <c r="AK338" s="116" t="n">
        <v>1</v>
      </c>
      <c r="AL338" s="116" t="n">
        <v>1</v>
      </c>
      <c r="AM338" s="116" t="n">
        <v>1</v>
      </c>
    </row>
    <row r="339" customFormat="false" ht="21" hidden="false" customHeight="true" outlineLevel="0" collapsed="false">
      <c r="A339" s="46"/>
      <c r="B339" s="46"/>
      <c r="C339" s="46" t="s">
        <v>216</v>
      </c>
      <c r="D339" s="116" t="n">
        <v>1</v>
      </c>
      <c r="E339" s="116" t="n">
        <v>1</v>
      </c>
      <c r="F339" s="116" t="n">
        <v>1</v>
      </c>
      <c r="G339" s="116" t="n">
        <v>1</v>
      </c>
      <c r="H339" s="116" t="n">
        <v>1</v>
      </c>
      <c r="I339" s="116" t="n">
        <v>1</v>
      </c>
      <c r="J339" s="116" t="n">
        <v>1</v>
      </c>
      <c r="K339" s="116" t="n">
        <v>1</v>
      </c>
      <c r="L339" s="116" t="n">
        <v>1</v>
      </c>
      <c r="M339" s="116" t="n">
        <v>1</v>
      </c>
      <c r="N339" s="116" t="n">
        <v>1</v>
      </c>
      <c r="O339" s="116" t="n">
        <v>1</v>
      </c>
      <c r="P339" s="116" t="n">
        <v>1</v>
      </c>
      <c r="Q339" s="116" t="n">
        <v>1</v>
      </c>
      <c r="R339" s="116" t="n">
        <v>1</v>
      </c>
      <c r="S339" s="116" t="n">
        <v>1</v>
      </c>
      <c r="T339" s="116" t="n">
        <v>1</v>
      </c>
      <c r="U339" s="116" t="n">
        <v>1</v>
      </c>
      <c r="V339" s="116" t="n">
        <v>1</v>
      </c>
      <c r="W339" s="116" t="n">
        <v>1</v>
      </c>
      <c r="X339" s="116" t="n">
        <v>1</v>
      </c>
      <c r="Y339" s="116" t="n">
        <v>1</v>
      </c>
      <c r="Z339" s="116" t="n">
        <v>1</v>
      </c>
      <c r="AA339" s="116" t="n">
        <v>1</v>
      </c>
      <c r="AB339" s="116" t="n">
        <v>1</v>
      </c>
      <c r="AC339" s="116" t="n">
        <v>1</v>
      </c>
      <c r="AD339" s="116" t="n">
        <v>1</v>
      </c>
      <c r="AE339" s="116" t="n">
        <v>1</v>
      </c>
      <c r="AF339" s="116" t="n">
        <v>1</v>
      </c>
      <c r="AG339" s="116" t="n">
        <v>1</v>
      </c>
      <c r="AH339" s="116" t="n">
        <v>1</v>
      </c>
      <c r="AI339" s="116" t="n">
        <v>1</v>
      </c>
      <c r="AJ339" s="116" t="n">
        <v>1</v>
      </c>
      <c r="AK339" s="116" t="n">
        <v>1</v>
      </c>
      <c r="AL339" s="116" t="n">
        <v>1</v>
      </c>
      <c r="AM339" s="116" t="n">
        <v>1</v>
      </c>
    </row>
    <row r="340" customFormat="false" ht="21" hidden="false" customHeight="true" outlineLevel="0" collapsed="false">
      <c r="A340" s="46"/>
      <c r="B340" s="46"/>
      <c r="C340" s="46" t="s">
        <v>218</v>
      </c>
      <c r="D340" s="116" t="n">
        <v>1</v>
      </c>
      <c r="E340" s="116" t="n">
        <v>1</v>
      </c>
      <c r="F340" s="116" t="n">
        <v>1</v>
      </c>
      <c r="G340" s="116" t="n">
        <v>1</v>
      </c>
      <c r="H340" s="116" t="n">
        <v>1</v>
      </c>
      <c r="I340" s="116" t="n">
        <v>1</v>
      </c>
      <c r="J340" s="116" t="n">
        <v>1</v>
      </c>
      <c r="K340" s="116" t="n">
        <v>1</v>
      </c>
      <c r="L340" s="116" t="n">
        <v>1</v>
      </c>
      <c r="M340" s="116" t="n">
        <v>1</v>
      </c>
      <c r="N340" s="116" t="n">
        <v>1</v>
      </c>
      <c r="O340" s="116" t="n">
        <v>1</v>
      </c>
      <c r="P340" s="116" t="n">
        <v>1</v>
      </c>
      <c r="Q340" s="116" t="n">
        <v>1</v>
      </c>
      <c r="R340" s="116" t="n">
        <v>1</v>
      </c>
      <c r="S340" s="116" t="n">
        <v>1</v>
      </c>
      <c r="T340" s="116" t="n">
        <v>1</v>
      </c>
      <c r="U340" s="116" t="n">
        <v>1</v>
      </c>
      <c r="V340" s="116" t="n">
        <v>1</v>
      </c>
      <c r="W340" s="116" t="n">
        <v>1</v>
      </c>
      <c r="X340" s="116" t="n">
        <v>1</v>
      </c>
      <c r="Y340" s="116" t="n">
        <v>1</v>
      </c>
      <c r="Z340" s="116" t="n">
        <v>1</v>
      </c>
      <c r="AA340" s="116" t="n">
        <v>1</v>
      </c>
      <c r="AB340" s="116" t="n">
        <v>1</v>
      </c>
      <c r="AC340" s="116" t="n">
        <v>1</v>
      </c>
      <c r="AD340" s="116" t="n">
        <v>1</v>
      </c>
      <c r="AE340" s="116" t="n">
        <v>1</v>
      </c>
      <c r="AF340" s="116" t="n">
        <v>1</v>
      </c>
      <c r="AG340" s="116" t="n">
        <v>1</v>
      </c>
      <c r="AH340" s="116" t="n">
        <v>1</v>
      </c>
      <c r="AI340" s="116" t="n">
        <v>1</v>
      </c>
      <c r="AJ340" s="116" t="n">
        <v>1</v>
      </c>
      <c r="AK340" s="116" t="n">
        <v>1</v>
      </c>
      <c r="AL340" s="116" t="n">
        <v>1</v>
      </c>
      <c r="AM340" s="116" t="n">
        <v>1</v>
      </c>
    </row>
    <row r="341" customFormat="false" ht="21" hidden="false" customHeight="true" outlineLevel="0" collapsed="false">
      <c r="A341" s="46"/>
      <c r="B341" s="46"/>
      <c r="C341" s="46" t="s">
        <v>220</v>
      </c>
      <c r="D341" s="116" t="n">
        <v>1</v>
      </c>
      <c r="E341" s="116" t="n">
        <v>1</v>
      </c>
      <c r="F341" s="116" t="n">
        <v>1</v>
      </c>
      <c r="G341" s="116" t="n">
        <v>1</v>
      </c>
      <c r="H341" s="116" t="n">
        <v>1</v>
      </c>
      <c r="I341" s="116" t="n">
        <v>1</v>
      </c>
      <c r="J341" s="116" t="n">
        <v>1</v>
      </c>
      <c r="K341" s="116" t="n">
        <v>1</v>
      </c>
      <c r="L341" s="116" t="n">
        <v>1</v>
      </c>
      <c r="M341" s="116" t="n">
        <v>1</v>
      </c>
      <c r="N341" s="116" t="n">
        <v>1</v>
      </c>
      <c r="O341" s="116" t="n">
        <v>1</v>
      </c>
      <c r="P341" s="116" t="n">
        <v>1</v>
      </c>
      <c r="Q341" s="116" t="n">
        <v>1</v>
      </c>
      <c r="R341" s="116" t="n">
        <v>1</v>
      </c>
      <c r="S341" s="116" t="n">
        <v>1</v>
      </c>
      <c r="T341" s="116" t="n">
        <v>1</v>
      </c>
      <c r="U341" s="116" t="n">
        <v>1</v>
      </c>
      <c r="V341" s="116" t="n">
        <v>1</v>
      </c>
      <c r="W341" s="116" t="n">
        <v>1</v>
      </c>
      <c r="X341" s="116" t="n">
        <v>1</v>
      </c>
      <c r="Y341" s="116" t="n">
        <v>1</v>
      </c>
      <c r="Z341" s="116" t="n">
        <v>1</v>
      </c>
      <c r="AA341" s="116" t="n">
        <v>1</v>
      </c>
      <c r="AB341" s="116" t="n">
        <v>1</v>
      </c>
      <c r="AC341" s="116" t="n">
        <v>1</v>
      </c>
      <c r="AD341" s="116" t="n">
        <v>1</v>
      </c>
      <c r="AE341" s="116" t="n">
        <v>1</v>
      </c>
      <c r="AF341" s="116" t="n">
        <v>1</v>
      </c>
      <c r="AG341" s="116" t="n">
        <v>1</v>
      </c>
      <c r="AH341" s="116" t="n">
        <v>1</v>
      </c>
      <c r="AI341" s="116" t="n">
        <v>1</v>
      </c>
      <c r="AJ341" s="116" t="n">
        <v>1</v>
      </c>
      <c r="AK341" s="116" t="n">
        <v>1</v>
      </c>
      <c r="AL341" s="116" t="n">
        <v>1</v>
      </c>
      <c r="AM341" s="116" t="n">
        <v>1</v>
      </c>
    </row>
    <row r="342" customFormat="false" ht="21" hidden="false" customHeight="true" outlineLevel="0" collapsed="false">
      <c r="A342" s="46"/>
      <c r="B342" s="46"/>
      <c r="C342" s="46" t="s">
        <v>221</v>
      </c>
      <c r="D342" s="116" t="n">
        <v>1</v>
      </c>
      <c r="E342" s="116" t="n">
        <v>1</v>
      </c>
      <c r="F342" s="116" t="n">
        <v>1</v>
      </c>
      <c r="G342" s="116" t="n">
        <v>1</v>
      </c>
      <c r="H342" s="116" t="n">
        <v>1</v>
      </c>
      <c r="I342" s="116" t="n">
        <v>1</v>
      </c>
      <c r="J342" s="116" t="n">
        <v>1</v>
      </c>
      <c r="K342" s="116" t="n">
        <v>1</v>
      </c>
      <c r="L342" s="116" t="n">
        <v>1</v>
      </c>
      <c r="M342" s="116" t="n">
        <v>1</v>
      </c>
      <c r="N342" s="116" t="n">
        <v>1</v>
      </c>
      <c r="O342" s="116" t="n">
        <v>1</v>
      </c>
      <c r="P342" s="116" t="n">
        <v>1</v>
      </c>
      <c r="Q342" s="116" t="n">
        <v>1</v>
      </c>
      <c r="R342" s="116" t="n">
        <v>1</v>
      </c>
      <c r="S342" s="116" t="n">
        <v>1</v>
      </c>
      <c r="T342" s="116" t="n">
        <v>1</v>
      </c>
      <c r="U342" s="116" t="n">
        <v>1</v>
      </c>
      <c r="V342" s="116" t="n">
        <v>1</v>
      </c>
      <c r="W342" s="116" t="n">
        <v>1</v>
      </c>
      <c r="X342" s="116" t="n">
        <v>1</v>
      </c>
      <c r="Y342" s="116" t="n">
        <v>1</v>
      </c>
      <c r="Z342" s="116" t="n">
        <v>1</v>
      </c>
      <c r="AA342" s="116" t="n">
        <v>1</v>
      </c>
      <c r="AB342" s="116" t="n">
        <v>1</v>
      </c>
      <c r="AC342" s="116" t="n">
        <v>1</v>
      </c>
      <c r="AD342" s="116" t="n">
        <v>1</v>
      </c>
      <c r="AE342" s="116" t="n">
        <v>1</v>
      </c>
      <c r="AF342" s="116" t="n">
        <v>1</v>
      </c>
      <c r="AG342" s="116" t="n">
        <v>1</v>
      </c>
      <c r="AH342" s="116" t="n">
        <v>1</v>
      </c>
      <c r="AI342" s="116" t="n">
        <v>1</v>
      </c>
      <c r="AJ342" s="116" t="n">
        <v>1</v>
      </c>
      <c r="AK342" s="116" t="n">
        <v>1</v>
      </c>
      <c r="AL342" s="116" t="n">
        <v>1</v>
      </c>
      <c r="AM342" s="116" t="n">
        <v>1</v>
      </c>
    </row>
    <row r="343" customFormat="false" ht="21" hidden="false" customHeight="true" outlineLevel="0" collapsed="false">
      <c r="A343" s="46"/>
      <c r="B343" s="46"/>
      <c r="C343" s="46" t="s">
        <v>222</v>
      </c>
      <c r="D343" s="116" t="n">
        <v>1</v>
      </c>
      <c r="E343" s="116" t="n">
        <v>1</v>
      </c>
      <c r="F343" s="116" t="n">
        <v>1</v>
      </c>
      <c r="G343" s="116" t="n">
        <v>1</v>
      </c>
      <c r="H343" s="116" t="n">
        <v>1</v>
      </c>
      <c r="I343" s="116" t="n">
        <v>1</v>
      </c>
      <c r="J343" s="116" t="n">
        <v>1</v>
      </c>
      <c r="K343" s="116" t="n">
        <v>1</v>
      </c>
      <c r="L343" s="116" t="n">
        <v>1</v>
      </c>
      <c r="M343" s="116" t="n">
        <v>1</v>
      </c>
      <c r="N343" s="116" t="n">
        <v>1</v>
      </c>
      <c r="O343" s="116" t="n">
        <v>1</v>
      </c>
      <c r="P343" s="116" t="n">
        <v>1</v>
      </c>
      <c r="Q343" s="116" t="n">
        <v>1</v>
      </c>
      <c r="R343" s="116" t="n">
        <v>1</v>
      </c>
      <c r="S343" s="116" t="n">
        <v>1</v>
      </c>
      <c r="T343" s="116" t="n">
        <v>1</v>
      </c>
      <c r="U343" s="116" t="n">
        <v>1</v>
      </c>
      <c r="V343" s="116" t="n">
        <v>1</v>
      </c>
      <c r="W343" s="116" t="n">
        <v>1</v>
      </c>
      <c r="X343" s="116" t="n">
        <v>1</v>
      </c>
      <c r="Y343" s="116" t="n">
        <v>1</v>
      </c>
      <c r="Z343" s="116" t="n">
        <v>1</v>
      </c>
      <c r="AA343" s="116" t="n">
        <v>1</v>
      </c>
      <c r="AB343" s="116" t="n">
        <v>1</v>
      </c>
      <c r="AC343" s="116" t="n">
        <v>1</v>
      </c>
      <c r="AD343" s="116" t="n">
        <v>1</v>
      </c>
      <c r="AE343" s="116" t="n">
        <v>1</v>
      </c>
      <c r="AF343" s="116" t="n">
        <v>1</v>
      </c>
      <c r="AG343" s="116" t="n">
        <v>1</v>
      </c>
      <c r="AH343" s="116" t="n">
        <v>1</v>
      </c>
      <c r="AI343" s="116" t="n">
        <v>1</v>
      </c>
      <c r="AJ343" s="116" t="n">
        <v>1</v>
      </c>
      <c r="AK343" s="116" t="n">
        <v>1</v>
      </c>
      <c r="AL343" s="116" t="n">
        <v>1</v>
      </c>
      <c r="AM343" s="116" t="n">
        <v>1</v>
      </c>
    </row>
    <row r="344" customFormat="false" ht="21" hidden="false" customHeight="true" outlineLevel="0" collapsed="false">
      <c r="A344" s="46"/>
      <c r="B344" s="46"/>
      <c r="C344" s="46" t="s">
        <v>223</v>
      </c>
      <c r="D344" s="116" t="n">
        <v>1</v>
      </c>
      <c r="E344" s="116" t="n">
        <v>1</v>
      </c>
      <c r="F344" s="116" t="n">
        <v>1</v>
      </c>
      <c r="G344" s="116" t="n">
        <v>1</v>
      </c>
      <c r="H344" s="116" t="n">
        <v>1</v>
      </c>
      <c r="I344" s="116" t="n">
        <v>1</v>
      </c>
      <c r="J344" s="116" t="n">
        <v>1</v>
      </c>
      <c r="K344" s="116" t="n">
        <v>1</v>
      </c>
      <c r="L344" s="116" t="n">
        <v>1</v>
      </c>
      <c r="M344" s="116" t="n">
        <v>1</v>
      </c>
      <c r="N344" s="116" t="n">
        <v>1</v>
      </c>
      <c r="O344" s="116" t="n">
        <v>1</v>
      </c>
      <c r="P344" s="116" t="n">
        <v>1</v>
      </c>
      <c r="Q344" s="116" t="n">
        <v>1</v>
      </c>
      <c r="R344" s="116" t="n">
        <v>1</v>
      </c>
      <c r="S344" s="116" t="n">
        <v>1</v>
      </c>
      <c r="T344" s="116" t="n">
        <v>1</v>
      </c>
      <c r="U344" s="116" t="n">
        <v>1</v>
      </c>
      <c r="V344" s="116" t="n">
        <v>1</v>
      </c>
      <c r="W344" s="116" t="n">
        <v>1</v>
      </c>
      <c r="X344" s="116" t="n">
        <v>1</v>
      </c>
      <c r="Y344" s="116" t="n">
        <v>1</v>
      </c>
      <c r="Z344" s="116" t="n">
        <v>1</v>
      </c>
      <c r="AA344" s="116" t="n">
        <v>1</v>
      </c>
      <c r="AB344" s="116" t="n">
        <v>1</v>
      </c>
      <c r="AC344" s="116" t="n">
        <v>1</v>
      </c>
      <c r="AD344" s="116" t="n">
        <v>1</v>
      </c>
      <c r="AE344" s="116" t="n">
        <v>1</v>
      </c>
      <c r="AF344" s="116" t="n">
        <v>1</v>
      </c>
      <c r="AG344" s="116" t="n">
        <v>1</v>
      </c>
      <c r="AH344" s="116" t="n">
        <v>1</v>
      </c>
      <c r="AI344" s="116" t="n">
        <v>1</v>
      </c>
      <c r="AJ344" s="116" t="n">
        <v>1</v>
      </c>
      <c r="AK344" s="116" t="n">
        <v>1</v>
      </c>
      <c r="AL344" s="116" t="n">
        <v>1</v>
      </c>
      <c r="AM344" s="116" t="n">
        <v>1</v>
      </c>
    </row>
    <row r="345" customFormat="false" ht="21" hidden="false" customHeight="true" outlineLevel="0" collapsed="false">
      <c r="A345" s="46"/>
      <c r="B345" s="46"/>
      <c r="C345" s="46"/>
      <c r="D345" s="112"/>
      <c r="E345" s="112"/>
      <c r="F345" s="112"/>
      <c r="G345" s="112"/>
      <c r="H345" s="112"/>
      <c r="I345" s="112"/>
      <c r="J345" s="112"/>
      <c r="K345" s="112"/>
      <c r="L345" s="112"/>
      <c r="M345" s="112"/>
      <c r="N345" s="112"/>
      <c r="O345" s="112"/>
      <c r="P345" s="112"/>
      <c r="Q345" s="112"/>
      <c r="R345" s="112"/>
      <c r="S345" s="112"/>
      <c r="T345" s="112"/>
      <c r="U345" s="112"/>
      <c r="V345" s="112"/>
      <c r="W345" s="112"/>
      <c r="X345" s="112"/>
      <c r="Y345" s="112"/>
      <c r="Z345" s="112"/>
      <c r="AA345" s="112"/>
      <c r="AB345" s="112"/>
      <c r="AC345" s="112"/>
      <c r="AD345" s="112"/>
      <c r="AE345" s="112"/>
      <c r="AF345" s="112"/>
      <c r="AG345" s="112"/>
      <c r="AH345" s="112"/>
      <c r="AI345" s="112"/>
      <c r="AJ345" s="112"/>
      <c r="AK345" s="112"/>
      <c r="AL345" s="112"/>
      <c r="AM345" s="112"/>
    </row>
    <row r="346" customFormat="false" ht="21" hidden="false" customHeight="true" outlineLevel="0" collapsed="false">
      <c r="A346" s="46"/>
      <c r="B346" s="46"/>
      <c r="C346" s="89" t="s">
        <v>359</v>
      </c>
      <c r="D346" s="115" t="n">
        <f aca="false">CHOOSE(Settings!$C$5,D347,D348,D349,D350,D351,D352,D353,D354,D355,D356,D357)</f>
        <v>1</v>
      </c>
      <c r="E346" s="115" t="n">
        <f aca="false">CHOOSE(Settings!$C$5,E347,E348,E349,E350,E351,E352,E353,E354,E355,E356,E357)</f>
        <v>1</v>
      </c>
      <c r="F346" s="115" t="n">
        <f aca="false">CHOOSE(Settings!$C$5,F347,F348,F349,F350,F351,F352,F353,F354,F355,F356,F357)</f>
        <v>1</v>
      </c>
      <c r="G346" s="115" t="n">
        <f aca="false">CHOOSE(Settings!$C$5,G347,G348,G349,G350,G351,G352,G353,G354,G355,G356,G357)</f>
        <v>1</v>
      </c>
      <c r="H346" s="115" t="n">
        <f aca="false">CHOOSE(Settings!$C$5,H347,H348,H349,H350,H351,H352,H353,H354,H355,H356,H357)</f>
        <v>1</v>
      </c>
      <c r="I346" s="115" t="n">
        <f aca="false">CHOOSE(Settings!$C$5,I347,I348,I349,I350,I351,I352,I353,I354,I355,I356,I357)</f>
        <v>1</v>
      </c>
      <c r="J346" s="115" t="n">
        <f aca="false">CHOOSE(Settings!$C$5,J347,J348,J349,J350,J351,J352,J353,J354,J355,J356,J357)</f>
        <v>1</v>
      </c>
      <c r="K346" s="115" t="n">
        <f aca="false">CHOOSE(Settings!$C$5,K347,K348,K349,K350,K351,K352,K353,K354,K355,K356,K357)</f>
        <v>1</v>
      </c>
      <c r="L346" s="115" t="n">
        <f aca="false">CHOOSE(Settings!$C$5,L347,L348,L349,L350,L351,L352,L353,L354,L355,L356,L357)</f>
        <v>1</v>
      </c>
      <c r="M346" s="115" t="n">
        <f aca="false">CHOOSE(Settings!$C$5,M347,M348,M349,M350,M351,M352,M353,M354,M355,M356,M357)</f>
        <v>1</v>
      </c>
      <c r="N346" s="115" t="n">
        <f aca="false">CHOOSE(Settings!$C$5,N347,N348,N349,N350,N351,N352,N353,N354,N355,N356,N357)</f>
        <v>1</v>
      </c>
      <c r="O346" s="115" t="n">
        <f aca="false">CHOOSE(Settings!$C$5,O347,O348,O349,O350,O351,O352,O353,O354,O355,O356,O357)</f>
        <v>1</v>
      </c>
      <c r="P346" s="115" t="n">
        <f aca="false">CHOOSE(Settings!$C$5,P347,P348,P349,P350,P351,P352,P353,P354,P355,P356,P357)</f>
        <v>1</v>
      </c>
      <c r="Q346" s="115" t="n">
        <f aca="false">CHOOSE(Settings!$C$5,Q347,Q348,Q349,Q350,Q351,Q352,Q353,Q354,Q355,Q356,Q357)</f>
        <v>1</v>
      </c>
      <c r="R346" s="115" t="n">
        <f aca="false">CHOOSE(Settings!$C$5,R347,R348,R349,R350,R351,R352,R353,R354,R355,R356,R357)</f>
        <v>1</v>
      </c>
      <c r="S346" s="115" t="n">
        <f aca="false">CHOOSE(Settings!$C$5,S347,S348,S349,S350,S351,S352,S353,S354,S355,S356,S357)</f>
        <v>1</v>
      </c>
      <c r="T346" s="115" t="n">
        <f aca="false">CHOOSE(Settings!$C$5,T347,T348,T349,T350,T351,T352,T353,T354,T355,T356,T357)</f>
        <v>1</v>
      </c>
      <c r="U346" s="115" t="n">
        <f aca="false">CHOOSE(Settings!$C$5,U347,U348,U349,U350,U351,U352,U353,U354,U355,U356,U357)</f>
        <v>1</v>
      </c>
      <c r="V346" s="115" t="n">
        <f aca="false">CHOOSE(Settings!$C$5,V347,V348,V349,V350,V351,V352,V353,V354,V355,V356,V357)</f>
        <v>1</v>
      </c>
      <c r="W346" s="115" t="n">
        <f aca="false">CHOOSE(Settings!$C$5,W347,W348,W349,W350,W351,W352,W353,W354,W355,W356,W357)</f>
        <v>1</v>
      </c>
      <c r="X346" s="115" t="n">
        <f aca="false">CHOOSE(Settings!$C$5,X347,X348,X349,X350,X351,X352,X353,X354,X355,X356,X357)</f>
        <v>1</v>
      </c>
      <c r="Y346" s="115" t="n">
        <f aca="false">CHOOSE(Settings!$C$5,Y347,Y348,Y349,Y350,Y351,Y352,Y353,Y354,Y355,Y356,Y357)</f>
        <v>1</v>
      </c>
      <c r="Z346" s="115" t="n">
        <f aca="false">CHOOSE(Settings!$C$5,Z347,Z348,Z349,Z350,Z351,Z352,Z353,Z354,Z355,Z356,Z357)</f>
        <v>1</v>
      </c>
      <c r="AA346" s="115" t="n">
        <f aca="false">CHOOSE(Settings!$C$5,AA347,AA348,AA349,AA350,AA351,AA352,AA353,AA354,AA355,AA356,AA357)</f>
        <v>1</v>
      </c>
      <c r="AB346" s="115" t="n">
        <f aca="false">CHOOSE(Settings!$C$5,AB347,AB348,AB349,AB350,AB351,AB352,AB353,AB354,AB355,AB356,AB357)</f>
        <v>1</v>
      </c>
      <c r="AC346" s="115" t="n">
        <f aca="false">CHOOSE(Settings!$C$5,AC347,AC348,AC349,AC350,AC351,AC352,AC353,AC354,AC355,AC356,AC357)</f>
        <v>1</v>
      </c>
      <c r="AD346" s="115" t="n">
        <f aca="false">CHOOSE(Settings!$C$5,AD347,AD348,AD349,AD350,AD351,AD352,AD353,AD354,AD355,AD356,AD357)</f>
        <v>1</v>
      </c>
      <c r="AE346" s="115" t="n">
        <f aca="false">CHOOSE(Settings!$C$5,AE347,AE348,AE349,AE350,AE351,AE352,AE353,AE354,AE355,AE356,AE357)</f>
        <v>1</v>
      </c>
      <c r="AF346" s="115" t="n">
        <f aca="false">CHOOSE(Settings!$C$5,AF347,AF348,AF349,AF350,AF351,AF352,AF353,AF354,AF355,AF356,AF357)</f>
        <v>1</v>
      </c>
      <c r="AG346" s="115" t="n">
        <f aca="false">CHOOSE(Settings!$C$5,AG347,AG348,AG349,AG350,AG351,AG352,AG353,AG354,AG355,AG356,AG357)</f>
        <v>1</v>
      </c>
      <c r="AH346" s="115" t="n">
        <f aca="false">CHOOSE(Settings!$C$5,AH347,AH348,AH349,AH350,AH351,AH352,AH353,AH354,AH355,AH356,AH357)</f>
        <v>1</v>
      </c>
      <c r="AI346" s="115" t="n">
        <f aca="false">CHOOSE(Settings!$C$5,AI347,AI348,AI349,AI350,AI351,AI352,AI353,AI354,AI355,AI356,AI357)</f>
        <v>1</v>
      </c>
      <c r="AJ346" s="115" t="n">
        <f aca="false">CHOOSE(Settings!$C$5,AJ347,AJ348,AJ349,AJ350,AJ351,AJ352,AJ353,AJ354,AJ355,AJ356,AJ357)</f>
        <v>1</v>
      </c>
      <c r="AK346" s="115" t="n">
        <f aca="false">CHOOSE(Settings!$C$5,AK347,AK348,AK349,AK350,AK351,AK352,AK353,AK354,AK355,AK356,AK357)</f>
        <v>1</v>
      </c>
      <c r="AL346" s="115" t="n">
        <f aca="false">CHOOSE(Settings!$C$5,AL347,AL348,AL349,AL350,AL351,AL352,AL353,AL354,AL355,AL356,AL357)</f>
        <v>1</v>
      </c>
      <c r="AM346" s="115" t="n">
        <f aca="false">CHOOSE(Settings!$C$5,AM347,AM348,AM349,AM350,AM351,AM352,AM353,AM354,AM355,AM356,AM357)</f>
        <v>1</v>
      </c>
    </row>
    <row r="347" customFormat="false" ht="21" hidden="false" customHeight="true" outlineLevel="0" collapsed="false">
      <c r="A347" s="46"/>
      <c r="B347" s="46"/>
      <c r="C347" s="46" t="s">
        <v>207</v>
      </c>
      <c r="D347" s="116" t="n">
        <v>1</v>
      </c>
      <c r="E347" s="116" t="n">
        <v>1</v>
      </c>
      <c r="F347" s="116" t="n">
        <v>1</v>
      </c>
      <c r="G347" s="116" t="n">
        <v>1</v>
      </c>
      <c r="H347" s="116" t="n">
        <v>1</v>
      </c>
      <c r="I347" s="116" t="n">
        <v>1</v>
      </c>
      <c r="J347" s="116" t="n">
        <v>1</v>
      </c>
      <c r="K347" s="116" t="n">
        <v>1</v>
      </c>
      <c r="L347" s="116" t="n">
        <v>1</v>
      </c>
      <c r="M347" s="116" t="n">
        <v>1</v>
      </c>
      <c r="N347" s="116" t="n">
        <v>1</v>
      </c>
      <c r="O347" s="116" t="n">
        <v>1</v>
      </c>
      <c r="P347" s="116" t="n">
        <v>1</v>
      </c>
      <c r="Q347" s="116" t="n">
        <v>1</v>
      </c>
      <c r="R347" s="116" t="n">
        <v>1</v>
      </c>
      <c r="S347" s="116" t="n">
        <v>1</v>
      </c>
      <c r="T347" s="116" t="n">
        <v>1</v>
      </c>
      <c r="U347" s="116" t="n">
        <v>1</v>
      </c>
      <c r="V347" s="116" t="n">
        <v>1</v>
      </c>
      <c r="W347" s="116" t="n">
        <v>1</v>
      </c>
      <c r="X347" s="116" t="n">
        <v>1</v>
      </c>
      <c r="Y347" s="116" t="n">
        <v>1</v>
      </c>
      <c r="Z347" s="116" t="n">
        <v>1</v>
      </c>
      <c r="AA347" s="116" t="n">
        <v>1</v>
      </c>
      <c r="AB347" s="116" t="n">
        <v>1</v>
      </c>
      <c r="AC347" s="116" t="n">
        <v>1</v>
      </c>
      <c r="AD347" s="116" t="n">
        <v>1</v>
      </c>
      <c r="AE347" s="116" t="n">
        <v>1</v>
      </c>
      <c r="AF347" s="116" t="n">
        <v>1</v>
      </c>
      <c r="AG347" s="116" t="n">
        <v>1</v>
      </c>
      <c r="AH347" s="116" t="n">
        <v>1</v>
      </c>
      <c r="AI347" s="116" t="n">
        <v>1</v>
      </c>
      <c r="AJ347" s="116" t="n">
        <v>1</v>
      </c>
      <c r="AK347" s="116" t="n">
        <v>1</v>
      </c>
      <c r="AL347" s="116" t="n">
        <v>1</v>
      </c>
      <c r="AM347" s="116" t="n">
        <v>1</v>
      </c>
    </row>
    <row r="348" customFormat="false" ht="21" hidden="false" customHeight="true" outlineLevel="0" collapsed="false">
      <c r="A348" s="46"/>
      <c r="B348" s="46"/>
      <c r="C348" s="46" t="s">
        <v>209</v>
      </c>
      <c r="D348" s="116" t="n">
        <v>1</v>
      </c>
      <c r="E348" s="116" t="n">
        <v>1</v>
      </c>
      <c r="F348" s="116" t="n">
        <v>1</v>
      </c>
      <c r="G348" s="116" t="n">
        <v>1</v>
      </c>
      <c r="H348" s="116" t="n">
        <v>1</v>
      </c>
      <c r="I348" s="116" t="n">
        <v>1</v>
      </c>
      <c r="J348" s="116" t="n">
        <v>1</v>
      </c>
      <c r="K348" s="116" t="n">
        <v>1</v>
      </c>
      <c r="L348" s="116" t="n">
        <v>1</v>
      </c>
      <c r="M348" s="116" t="n">
        <v>1</v>
      </c>
      <c r="N348" s="116" t="n">
        <v>1</v>
      </c>
      <c r="O348" s="116" t="n">
        <v>1</v>
      </c>
      <c r="P348" s="116" t="n">
        <v>1</v>
      </c>
      <c r="Q348" s="116" t="n">
        <v>1</v>
      </c>
      <c r="R348" s="116" t="n">
        <v>1</v>
      </c>
      <c r="S348" s="116" t="n">
        <v>1</v>
      </c>
      <c r="T348" s="116" t="n">
        <v>1</v>
      </c>
      <c r="U348" s="116" t="n">
        <v>1</v>
      </c>
      <c r="V348" s="116" t="n">
        <v>1</v>
      </c>
      <c r="W348" s="116" t="n">
        <v>1</v>
      </c>
      <c r="X348" s="116" t="n">
        <v>1</v>
      </c>
      <c r="Y348" s="116" t="n">
        <v>1</v>
      </c>
      <c r="Z348" s="116" t="n">
        <v>1</v>
      </c>
      <c r="AA348" s="116" t="n">
        <v>1</v>
      </c>
      <c r="AB348" s="116" t="n">
        <v>1</v>
      </c>
      <c r="AC348" s="116" t="n">
        <v>1</v>
      </c>
      <c r="AD348" s="116" t="n">
        <v>1</v>
      </c>
      <c r="AE348" s="116" t="n">
        <v>1</v>
      </c>
      <c r="AF348" s="116" t="n">
        <v>1</v>
      </c>
      <c r="AG348" s="116" t="n">
        <v>1</v>
      </c>
      <c r="AH348" s="116" t="n">
        <v>1</v>
      </c>
      <c r="AI348" s="116" t="n">
        <v>1</v>
      </c>
      <c r="AJ348" s="116" t="n">
        <v>1</v>
      </c>
      <c r="AK348" s="116" t="n">
        <v>1</v>
      </c>
      <c r="AL348" s="116" t="n">
        <v>1</v>
      </c>
      <c r="AM348" s="116" t="n">
        <v>1</v>
      </c>
    </row>
    <row r="349" customFormat="false" ht="21" hidden="false" customHeight="true" outlineLevel="0" collapsed="false">
      <c r="A349" s="46"/>
      <c r="B349" s="46"/>
      <c r="C349" s="46" t="s">
        <v>210</v>
      </c>
      <c r="D349" s="116" t="n">
        <v>1</v>
      </c>
      <c r="E349" s="116" t="n">
        <v>1</v>
      </c>
      <c r="F349" s="116" t="n">
        <v>1</v>
      </c>
      <c r="G349" s="116" t="n">
        <v>1</v>
      </c>
      <c r="H349" s="116" t="n">
        <v>1</v>
      </c>
      <c r="I349" s="116" t="n">
        <v>1</v>
      </c>
      <c r="J349" s="116" t="n">
        <v>1</v>
      </c>
      <c r="K349" s="116" t="n">
        <v>1</v>
      </c>
      <c r="L349" s="116" t="n">
        <v>1</v>
      </c>
      <c r="M349" s="116" t="n">
        <v>1</v>
      </c>
      <c r="N349" s="116" t="n">
        <v>1</v>
      </c>
      <c r="O349" s="116" t="n">
        <v>1</v>
      </c>
      <c r="P349" s="116" t="n">
        <v>1</v>
      </c>
      <c r="Q349" s="116" t="n">
        <v>1</v>
      </c>
      <c r="R349" s="116" t="n">
        <v>1</v>
      </c>
      <c r="S349" s="116" t="n">
        <v>1</v>
      </c>
      <c r="T349" s="116" t="n">
        <v>1</v>
      </c>
      <c r="U349" s="116" t="n">
        <v>1</v>
      </c>
      <c r="V349" s="116" t="n">
        <v>1</v>
      </c>
      <c r="W349" s="116" t="n">
        <v>1</v>
      </c>
      <c r="X349" s="116" t="n">
        <v>1</v>
      </c>
      <c r="Y349" s="116" t="n">
        <v>1</v>
      </c>
      <c r="Z349" s="116" t="n">
        <v>1</v>
      </c>
      <c r="AA349" s="116" t="n">
        <v>1</v>
      </c>
      <c r="AB349" s="116" t="n">
        <v>1</v>
      </c>
      <c r="AC349" s="116" t="n">
        <v>1</v>
      </c>
      <c r="AD349" s="116" t="n">
        <v>1</v>
      </c>
      <c r="AE349" s="116" t="n">
        <v>1</v>
      </c>
      <c r="AF349" s="116" t="n">
        <v>1</v>
      </c>
      <c r="AG349" s="116" t="n">
        <v>1</v>
      </c>
      <c r="AH349" s="116" t="n">
        <v>1</v>
      </c>
      <c r="AI349" s="116" t="n">
        <v>1</v>
      </c>
      <c r="AJ349" s="116" t="n">
        <v>1</v>
      </c>
      <c r="AK349" s="116" t="n">
        <v>1</v>
      </c>
      <c r="AL349" s="116" t="n">
        <v>1</v>
      </c>
      <c r="AM349" s="116" t="n">
        <v>1</v>
      </c>
    </row>
    <row r="350" customFormat="false" ht="21" hidden="false" customHeight="true" outlineLevel="0" collapsed="false">
      <c r="A350" s="46"/>
      <c r="B350" s="46"/>
      <c r="C350" s="46" t="s">
        <v>212</v>
      </c>
      <c r="D350" s="116" t="n">
        <v>1</v>
      </c>
      <c r="E350" s="116" t="n">
        <v>1</v>
      </c>
      <c r="F350" s="116" t="n">
        <v>1</v>
      </c>
      <c r="G350" s="116" t="n">
        <v>1</v>
      </c>
      <c r="H350" s="116" t="n">
        <v>1</v>
      </c>
      <c r="I350" s="116" t="n">
        <v>1</v>
      </c>
      <c r="J350" s="116" t="n">
        <v>1</v>
      </c>
      <c r="K350" s="116" t="n">
        <v>1</v>
      </c>
      <c r="L350" s="116" t="n">
        <v>1</v>
      </c>
      <c r="M350" s="116" t="n">
        <v>1</v>
      </c>
      <c r="N350" s="116" t="n">
        <v>1</v>
      </c>
      <c r="O350" s="116" t="n">
        <v>1</v>
      </c>
      <c r="P350" s="116" t="n">
        <v>1</v>
      </c>
      <c r="Q350" s="116" t="n">
        <v>1</v>
      </c>
      <c r="R350" s="116" t="n">
        <v>1</v>
      </c>
      <c r="S350" s="116" t="n">
        <v>1</v>
      </c>
      <c r="T350" s="116" t="n">
        <v>1</v>
      </c>
      <c r="U350" s="116" t="n">
        <v>1</v>
      </c>
      <c r="V350" s="116" t="n">
        <v>1</v>
      </c>
      <c r="W350" s="116" t="n">
        <v>1</v>
      </c>
      <c r="X350" s="116" t="n">
        <v>1</v>
      </c>
      <c r="Y350" s="116" t="n">
        <v>1</v>
      </c>
      <c r="Z350" s="116" t="n">
        <v>1</v>
      </c>
      <c r="AA350" s="116" t="n">
        <v>1</v>
      </c>
      <c r="AB350" s="116" t="n">
        <v>1</v>
      </c>
      <c r="AC350" s="116" t="n">
        <v>1</v>
      </c>
      <c r="AD350" s="116" t="n">
        <v>1</v>
      </c>
      <c r="AE350" s="116" t="n">
        <v>1</v>
      </c>
      <c r="AF350" s="116" t="n">
        <v>1</v>
      </c>
      <c r="AG350" s="116" t="n">
        <v>1</v>
      </c>
      <c r="AH350" s="116" t="n">
        <v>1</v>
      </c>
      <c r="AI350" s="116" t="n">
        <v>1</v>
      </c>
      <c r="AJ350" s="116" t="n">
        <v>1</v>
      </c>
      <c r="AK350" s="116" t="n">
        <v>1</v>
      </c>
      <c r="AL350" s="116" t="n">
        <v>1</v>
      </c>
      <c r="AM350" s="116" t="n">
        <v>1</v>
      </c>
    </row>
    <row r="351" customFormat="false" ht="21" hidden="false" customHeight="true" outlineLevel="0" collapsed="false">
      <c r="A351" s="46"/>
      <c r="B351" s="46"/>
      <c r="C351" s="46" t="s">
        <v>214</v>
      </c>
      <c r="D351" s="116" t="n">
        <v>1</v>
      </c>
      <c r="E351" s="116" t="n">
        <v>1</v>
      </c>
      <c r="F351" s="116" t="n">
        <v>1</v>
      </c>
      <c r="G351" s="116" t="n">
        <v>1</v>
      </c>
      <c r="H351" s="116" t="n">
        <v>1</v>
      </c>
      <c r="I351" s="116" t="n">
        <v>1</v>
      </c>
      <c r="J351" s="116" t="n">
        <v>1</v>
      </c>
      <c r="K351" s="116" t="n">
        <v>1</v>
      </c>
      <c r="L351" s="116" t="n">
        <v>1</v>
      </c>
      <c r="M351" s="116" t="n">
        <v>1</v>
      </c>
      <c r="N351" s="116" t="n">
        <v>1</v>
      </c>
      <c r="O351" s="116" t="n">
        <v>1</v>
      </c>
      <c r="P351" s="116" t="n">
        <v>1</v>
      </c>
      <c r="Q351" s="116" t="n">
        <v>1</v>
      </c>
      <c r="R351" s="116" t="n">
        <v>1</v>
      </c>
      <c r="S351" s="116" t="n">
        <v>1</v>
      </c>
      <c r="T351" s="116" t="n">
        <v>1</v>
      </c>
      <c r="U351" s="116" t="n">
        <v>1</v>
      </c>
      <c r="V351" s="116" t="n">
        <v>1</v>
      </c>
      <c r="W351" s="116" t="n">
        <v>1</v>
      </c>
      <c r="X351" s="116" t="n">
        <v>1</v>
      </c>
      <c r="Y351" s="116" t="n">
        <v>1</v>
      </c>
      <c r="Z351" s="116" t="n">
        <v>1</v>
      </c>
      <c r="AA351" s="116" t="n">
        <v>1</v>
      </c>
      <c r="AB351" s="116" t="n">
        <v>1</v>
      </c>
      <c r="AC351" s="116" t="n">
        <v>1</v>
      </c>
      <c r="AD351" s="116" t="n">
        <v>1</v>
      </c>
      <c r="AE351" s="116" t="n">
        <v>1</v>
      </c>
      <c r="AF351" s="116" t="n">
        <v>1</v>
      </c>
      <c r="AG351" s="116" t="n">
        <v>1</v>
      </c>
      <c r="AH351" s="116" t="n">
        <v>1</v>
      </c>
      <c r="AI351" s="116" t="n">
        <v>1</v>
      </c>
      <c r="AJ351" s="116" t="n">
        <v>1</v>
      </c>
      <c r="AK351" s="116" t="n">
        <v>1</v>
      </c>
      <c r="AL351" s="116" t="n">
        <v>1</v>
      </c>
      <c r="AM351" s="116" t="n">
        <v>1</v>
      </c>
    </row>
    <row r="352" customFormat="false" ht="21" hidden="false" customHeight="true" outlineLevel="0" collapsed="false">
      <c r="A352" s="46"/>
      <c r="B352" s="46"/>
      <c r="C352" s="46" t="s">
        <v>216</v>
      </c>
      <c r="D352" s="116" t="n">
        <v>1</v>
      </c>
      <c r="E352" s="116" t="n">
        <v>1</v>
      </c>
      <c r="F352" s="116" t="n">
        <v>1</v>
      </c>
      <c r="G352" s="116" t="n">
        <v>1</v>
      </c>
      <c r="H352" s="116" t="n">
        <v>1</v>
      </c>
      <c r="I352" s="116" t="n">
        <v>1</v>
      </c>
      <c r="J352" s="116" t="n">
        <v>1</v>
      </c>
      <c r="K352" s="116" t="n">
        <v>1</v>
      </c>
      <c r="L352" s="116" t="n">
        <v>1</v>
      </c>
      <c r="M352" s="116" t="n">
        <v>1</v>
      </c>
      <c r="N352" s="116" t="n">
        <v>1</v>
      </c>
      <c r="O352" s="116" t="n">
        <v>1</v>
      </c>
      <c r="P352" s="116" t="n">
        <v>1</v>
      </c>
      <c r="Q352" s="116" t="n">
        <v>1</v>
      </c>
      <c r="R352" s="116" t="n">
        <v>1</v>
      </c>
      <c r="S352" s="116" t="n">
        <v>1</v>
      </c>
      <c r="T352" s="116" t="n">
        <v>1</v>
      </c>
      <c r="U352" s="116" t="n">
        <v>1</v>
      </c>
      <c r="V352" s="116" t="n">
        <v>1</v>
      </c>
      <c r="W352" s="116" t="n">
        <v>1</v>
      </c>
      <c r="X352" s="116" t="n">
        <v>1</v>
      </c>
      <c r="Y352" s="116" t="n">
        <v>1</v>
      </c>
      <c r="Z352" s="116" t="n">
        <v>1</v>
      </c>
      <c r="AA352" s="116" t="n">
        <v>1</v>
      </c>
      <c r="AB352" s="116" t="n">
        <v>1</v>
      </c>
      <c r="AC352" s="116" t="n">
        <v>1</v>
      </c>
      <c r="AD352" s="116" t="n">
        <v>1</v>
      </c>
      <c r="AE352" s="116" t="n">
        <v>1</v>
      </c>
      <c r="AF352" s="116" t="n">
        <v>1</v>
      </c>
      <c r="AG352" s="116" t="n">
        <v>1</v>
      </c>
      <c r="AH352" s="116" t="n">
        <v>1</v>
      </c>
      <c r="AI352" s="116" t="n">
        <v>1</v>
      </c>
      <c r="AJ352" s="116" t="n">
        <v>1</v>
      </c>
      <c r="AK352" s="116" t="n">
        <v>1</v>
      </c>
      <c r="AL352" s="116" t="n">
        <v>1</v>
      </c>
      <c r="AM352" s="116" t="n">
        <v>1</v>
      </c>
    </row>
    <row r="353" customFormat="false" ht="21" hidden="false" customHeight="true" outlineLevel="0" collapsed="false">
      <c r="A353" s="46"/>
      <c r="B353" s="46"/>
      <c r="C353" s="46" t="s">
        <v>218</v>
      </c>
      <c r="D353" s="116" t="n">
        <v>1</v>
      </c>
      <c r="E353" s="116" t="n">
        <v>1</v>
      </c>
      <c r="F353" s="116" t="n">
        <v>1</v>
      </c>
      <c r="G353" s="116" t="n">
        <v>1</v>
      </c>
      <c r="H353" s="116" t="n">
        <v>1</v>
      </c>
      <c r="I353" s="116" t="n">
        <v>1</v>
      </c>
      <c r="J353" s="116" t="n">
        <v>1</v>
      </c>
      <c r="K353" s="116" t="n">
        <v>1</v>
      </c>
      <c r="L353" s="116" t="n">
        <v>1</v>
      </c>
      <c r="M353" s="116" t="n">
        <v>1</v>
      </c>
      <c r="N353" s="116" t="n">
        <v>1</v>
      </c>
      <c r="O353" s="116" t="n">
        <v>1</v>
      </c>
      <c r="P353" s="116" t="n">
        <v>1</v>
      </c>
      <c r="Q353" s="116" t="n">
        <v>1</v>
      </c>
      <c r="R353" s="116" t="n">
        <v>1</v>
      </c>
      <c r="S353" s="116" t="n">
        <v>1</v>
      </c>
      <c r="T353" s="116" t="n">
        <v>1</v>
      </c>
      <c r="U353" s="116" t="n">
        <v>1</v>
      </c>
      <c r="V353" s="116" t="n">
        <v>1</v>
      </c>
      <c r="W353" s="116" t="n">
        <v>1</v>
      </c>
      <c r="X353" s="116" t="n">
        <v>1</v>
      </c>
      <c r="Y353" s="116" t="n">
        <v>1</v>
      </c>
      <c r="Z353" s="116" t="n">
        <v>1</v>
      </c>
      <c r="AA353" s="116" t="n">
        <v>1</v>
      </c>
      <c r="AB353" s="116" t="n">
        <v>1</v>
      </c>
      <c r="AC353" s="116" t="n">
        <v>1</v>
      </c>
      <c r="AD353" s="116" t="n">
        <v>1</v>
      </c>
      <c r="AE353" s="116" t="n">
        <v>1</v>
      </c>
      <c r="AF353" s="116" t="n">
        <v>1</v>
      </c>
      <c r="AG353" s="116" t="n">
        <v>1</v>
      </c>
      <c r="AH353" s="116" t="n">
        <v>1</v>
      </c>
      <c r="AI353" s="116" t="n">
        <v>1</v>
      </c>
      <c r="AJ353" s="116" t="n">
        <v>1</v>
      </c>
      <c r="AK353" s="116" t="n">
        <v>1</v>
      </c>
      <c r="AL353" s="116" t="n">
        <v>1</v>
      </c>
      <c r="AM353" s="116" t="n">
        <v>1</v>
      </c>
    </row>
    <row r="354" customFormat="false" ht="21" hidden="false" customHeight="true" outlineLevel="0" collapsed="false">
      <c r="A354" s="46"/>
      <c r="B354" s="46"/>
      <c r="C354" s="46" t="s">
        <v>220</v>
      </c>
      <c r="D354" s="116" t="n">
        <v>1</v>
      </c>
      <c r="E354" s="116" t="n">
        <v>1</v>
      </c>
      <c r="F354" s="116" t="n">
        <v>1</v>
      </c>
      <c r="G354" s="116" t="n">
        <v>1</v>
      </c>
      <c r="H354" s="116" t="n">
        <v>1</v>
      </c>
      <c r="I354" s="116" t="n">
        <v>1</v>
      </c>
      <c r="J354" s="116" t="n">
        <v>1</v>
      </c>
      <c r="K354" s="116" t="n">
        <v>1</v>
      </c>
      <c r="L354" s="116" t="n">
        <v>1</v>
      </c>
      <c r="M354" s="116" t="n">
        <v>1</v>
      </c>
      <c r="N354" s="116" t="n">
        <v>1</v>
      </c>
      <c r="O354" s="116" t="n">
        <v>1</v>
      </c>
      <c r="P354" s="116" t="n">
        <v>1</v>
      </c>
      <c r="Q354" s="116" t="n">
        <v>1</v>
      </c>
      <c r="R354" s="116" t="n">
        <v>1</v>
      </c>
      <c r="S354" s="116" t="n">
        <v>1</v>
      </c>
      <c r="T354" s="116" t="n">
        <v>1</v>
      </c>
      <c r="U354" s="116" t="n">
        <v>1</v>
      </c>
      <c r="V354" s="116" t="n">
        <v>1</v>
      </c>
      <c r="W354" s="116" t="n">
        <v>1</v>
      </c>
      <c r="X354" s="116" t="n">
        <v>1</v>
      </c>
      <c r="Y354" s="116" t="n">
        <v>1</v>
      </c>
      <c r="Z354" s="116" t="n">
        <v>1</v>
      </c>
      <c r="AA354" s="116" t="n">
        <v>1</v>
      </c>
      <c r="AB354" s="116" t="n">
        <v>1</v>
      </c>
      <c r="AC354" s="116" t="n">
        <v>1</v>
      </c>
      <c r="AD354" s="116" t="n">
        <v>1</v>
      </c>
      <c r="AE354" s="116" t="n">
        <v>1</v>
      </c>
      <c r="AF354" s="116" t="n">
        <v>1</v>
      </c>
      <c r="AG354" s="116" t="n">
        <v>1</v>
      </c>
      <c r="AH354" s="116" t="n">
        <v>1</v>
      </c>
      <c r="AI354" s="116" t="n">
        <v>1</v>
      </c>
      <c r="AJ354" s="116" t="n">
        <v>1</v>
      </c>
      <c r="AK354" s="116" t="n">
        <v>1</v>
      </c>
      <c r="AL354" s="116" t="n">
        <v>1</v>
      </c>
      <c r="AM354" s="116" t="n">
        <v>1</v>
      </c>
    </row>
    <row r="355" customFormat="false" ht="21" hidden="false" customHeight="true" outlineLevel="0" collapsed="false">
      <c r="A355" s="46"/>
      <c r="B355" s="46"/>
      <c r="C355" s="46" t="s">
        <v>221</v>
      </c>
      <c r="D355" s="116" t="n">
        <v>1</v>
      </c>
      <c r="E355" s="116" t="n">
        <v>1</v>
      </c>
      <c r="F355" s="116" t="n">
        <v>1</v>
      </c>
      <c r="G355" s="116" t="n">
        <v>1</v>
      </c>
      <c r="H355" s="116" t="n">
        <v>1</v>
      </c>
      <c r="I355" s="116" t="n">
        <v>1</v>
      </c>
      <c r="J355" s="116" t="n">
        <v>1</v>
      </c>
      <c r="K355" s="116" t="n">
        <v>1</v>
      </c>
      <c r="L355" s="116" t="n">
        <v>1</v>
      </c>
      <c r="M355" s="116" t="n">
        <v>1</v>
      </c>
      <c r="N355" s="116" t="n">
        <v>1</v>
      </c>
      <c r="O355" s="116" t="n">
        <v>1</v>
      </c>
      <c r="P355" s="116" t="n">
        <v>1</v>
      </c>
      <c r="Q355" s="116" t="n">
        <v>1</v>
      </c>
      <c r="R355" s="116" t="n">
        <v>1</v>
      </c>
      <c r="S355" s="116" t="n">
        <v>1</v>
      </c>
      <c r="T355" s="116" t="n">
        <v>1</v>
      </c>
      <c r="U355" s="116" t="n">
        <v>1</v>
      </c>
      <c r="V355" s="116" t="n">
        <v>1</v>
      </c>
      <c r="W355" s="116" t="n">
        <v>1</v>
      </c>
      <c r="X355" s="116" t="n">
        <v>1</v>
      </c>
      <c r="Y355" s="116" t="n">
        <v>1</v>
      </c>
      <c r="Z355" s="116" t="n">
        <v>1</v>
      </c>
      <c r="AA355" s="116" t="n">
        <v>1</v>
      </c>
      <c r="AB355" s="116" t="n">
        <v>1</v>
      </c>
      <c r="AC355" s="116" t="n">
        <v>1</v>
      </c>
      <c r="AD355" s="116" t="n">
        <v>1</v>
      </c>
      <c r="AE355" s="116" t="n">
        <v>1</v>
      </c>
      <c r="AF355" s="116" t="n">
        <v>1</v>
      </c>
      <c r="AG355" s="116" t="n">
        <v>1</v>
      </c>
      <c r="AH355" s="116" t="n">
        <v>1</v>
      </c>
      <c r="AI355" s="116" t="n">
        <v>1</v>
      </c>
      <c r="AJ355" s="116" t="n">
        <v>1</v>
      </c>
      <c r="AK355" s="116" t="n">
        <v>1</v>
      </c>
      <c r="AL355" s="116" t="n">
        <v>1</v>
      </c>
      <c r="AM355" s="116" t="n">
        <v>1</v>
      </c>
    </row>
    <row r="356" customFormat="false" ht="21" hidden="false" customHeight="true" outlineLevel="0" collapsed="false">
      <c r="A356" s="46"/>
      <c r="B356" s="46"/>
      <c r="C356" s="46" t="s">
        <v>222</v>
      </c>
      <c r="D356" s="116" t="n">
        <v>1</v>
      </c>
      <c r="E356" s="116" t="n">
        <v>1</v>
      </c>
      <c r="F356" s="116" t="n">
        <v>1</v>
      </c>
      <c r="G356" s="116" t="n">
        <v>1</v>
      </c>
      <c r="H356" s="116" t="n">
        <v>1</v>
      </c>
      <c r="I356" s="116" t="n">
        <v>1</v>
      </c>
      <c r="J356" s="116" t="n">
        <v>1</v>
      </c>
      <c r="K356" s="116" t="n">
        <v>1</v>
      </c>
      <c r="L356" s="116" t="n">
        <v>1</v>
      </c>
      <c r="M356" s="116" t="n">
        <v>1</v>
      </c>
      <c r="N356" s="116" t="n">
        <v>1</v>
      </c>
      <c r="O356" s="116" t="n">
        <v>1</v>
      </c>
      <c r="P356" s="116" t="n">
        <v>1</v>
      </c>
      <c r="Q356" s="116" t="n">
        <v>1</v>
      </c>
      <c r="R356" s="116" t="n">
        <v>1</v>
      </c>
      <c r="S356" s="116" t="n">
        <v>1</v>
      </c>
      <c r="T356" s="116" t="n">
        <v>1</v>
      </c>
      <c r="U356" s="116" t="n">
        <v>1</v>
      </c>
      <c r="V356" s="116" t="n">
        <v>1</v>
      </c>
      <c r="W356" s="116" t="n">
        <v>1</v>
      </c>
      <c r="X356" s="116" t="n">
        <v>1</v>
      </c>
      <c r="Y356" s="116" t="n">
        <v>1</v>
      </c>
      <c r="Z356" s="116" t="n">
        <v>1</v>
      </c>
      <c r="AA356" s="116" t="n">
        <v>1</v>
      </c>
      <c r="AB356" s="116" t="n">
        <v>1</v>
      </c>
      <c r="AC356" s="116" t="n">
        <v>1</v>
      </c>
      <c r="AD356" s="116" t="n">
        <v>1</v>
      </c>
      <c r="AE356" s="116" t="n">
        <v>1</v>
      </c>
      <c r="AF356" s="116" t="n">
        <v>1</v>
      </c>
      <c r="AG356" s="116" t="n">
        <v>1</v>
      </c>
      <c r="AH356" s="116" t="n">
        <v>1</v>
      </c>
      <c r="AI356" s="116" t="n">
        <v>1</v>
      </c>
      <c r="AJ356" s="116" t="n">
        <v>1</v>
      </c>
      <c r="AK356" s="116" t="n">
        <v>1</v>
      </c>
      <c r="AL356" s="116" t="n">
        <v>1</v>
      </c>
      <c r="AM356" s="116" t="n">
        <v>1</v>
      </c>
    </row>
    <row r="357" customFormat="false" ht="21" hidden="false" customHeight="true" outlineLevel="0" collapsed="false">
      <c r="A357" s="46"/>
      <c r="B357" s="46"/>
      <c r="C357" s="46" t="s">
        <v>223</v>
      </c>
      <c r="D357" s="116" t="n">
        <v>1</v>
      </c>
      <c r="E357" s="116" t="n">
        <v>1</v>
      </c>
      <c r="F357" s="116" t="n">
        <v>1</v>
      </c>
      <c r="G357" s="116" t="n">
        <v>1</v>
      </c>
      <c r="H357" s="116" t="n">
        <v>1</v>
      </c>
      <c r="I357" s="116" t="n">
        <v>1</v>
      </c>
      <c r="J357" s="116" t="n">
        <v>1</v>
      </c>
      <c r="K357" s="116" t="n">
        <v>1</v>
      </c>
      <c r="L357" s="116" t="n">
        <v>1</v>
      </c>
      <c r="M357" s="116" t="n">
        <v>1</v>
      </c>
      <c r="N357" s="116" t="n">
        <v>1</v>
      </c>
      <c r="O357" s="116" t="n">
        <v>1</v>
      </c>
      <c r="P357" s="116" t="n">
        <v>1</v>
      </c>
      <c r="Q357" s="116" t="n">
        <v>1</v>
      </c>
      <c r="R357" s="116" t="n">
        <v>1</v>
      </c>
      <c r="S357" s="116" t="n">
        <v>1</v>
      </c>
      <c r="T357" s="116" t="n">
        <v>1</v>
      </c>
      <c r="U357" s="116" t="n">
        <v>1</v>
      </c>
      <c r="V357" s="116" t="n">
        <v>1</v>
      </c>
      <c r="W357" s="116" t="n">
        <v>1</v>
      </c>
      <c r="X357" s="116" t="n">
        <v>1</v>
      </c>
      <c r="Y357" s="116" t="n">
        <v>1</v>
      </c>
      <c r="Z357" s="116" t="n">
        <v>1</v>
      </c>
      <c r="AA357" s="116" t="n">
        <v>1</v>
      </c>
      <c r="AB357" s="116" t="n">
        <v>1</v>
      </c>
      <c r="AC357" s="116" t="n">
        <v>1</v>
      </c>
      <c r="AD357" s="116" t="n">
        <v>1</v>
      </c>
      <c r="AE357" s="116" t="n">
        <v>1</v>
      </c>
      <c r="AF357" s="116" t="n">
        <v>1</v>
      </c>
      <c r="AG357" s="116" t="n">
        <v>1</v>
      </c>
      <c r="AH357" s="116" t="n">
        <v>1</v>
      </c>
      <c r="AI357" s="116" t="n">
        <v>1</v>
      </c>
      <c r="AJ357" s="116" t="n">
        <v>1</v>
      </c>
      <c r="AK357" s="116" t="n">
        <v>1</v>
      </c>
      <c r="AL357" s="116" t="n">
        <v>1</v>
      </c>
      <c r="AM357" s="116" t="n">
        <v>1</v>
      </c>
    </row>
    <row r="358" customFormat="false" ht="21" hidden="false" customHeight="true" outlineLevel="0" collapsed="false">
      <c r="A358" s="46"/>
      <c r="B358" s="46"/>
      <c r="C358" s="46"/>
      <c r="D358" s="112"/>
      <c r="E358" s="112"/>
      <c r="F358" s="112"/>
      <c r="G358" s="112"/>
      <c r="H358" s="112"/>
      <c r="I358" s="112"/>
      <c r="J358" s="112"/>
      <c r="K358" s="112"/>
      <c r="L358" s="112"/>
      <c r="M358" s="112"/>
      <c r="N358" s="112"/>
      <c r="O358" s="112"/>
      <c r="P358" s="112"/>
      <c r="Q358" s="112"/>
      <c r="R358" s="112"/>
      <c r="S358" s="112"/>
      <c r="T358" s="112"/>
      <c r="U358" s="112"/>
      <c r="V358" s="112"/>
      <c r="W358" s="112"/>
      <c r="X358" s="112"/>
      <c r="Y358" s="112"/>
      <c r="Z358" s="112"/>
      <c r="AA358" s="112"/>
      <c r="AB358" s="112"/>
      <c r="AC358" s="112"/>
      <c r="AD358" s="112"/>
      <c r="AE358" s="112"/>
      <c r="AF358" s="112"/>
      <c r="AG358" s="112"/>
      <c r="AH358" s="112"/>
      <c r="AI358" s="112"/>
      <c r="AJ358" s="112"/>
      <c r="AK358" s="112"/>
      <c r="AL358" s="112"/>
      <c r="AM358" s="112"/>
    </row>
    <row r="359" customFormat="false" ht="21" hidden="false" customHeight="true" outlineLevel="0" collapsed="false">
      <c r="A359" s="46"/>
      <c r="B359" s="46"/>
      <c r="C359" s="89" t="s">
        <v>360</v>
      </c>
      <c r="D359" s="115" t="n">
        <f aca="false">CHOOSE(Settings!$C$5,D360,D361,D362,D363,D364,D365,D366,D367,D368,D369,D370)</f>
        <v>1</v>
      </c>
      <c r="E359" s="115" t="n">
        <f aca="false">CHOOSE(Settings!$C$5,E360,E361,E362,E363,E364,E365,E366,E367,E368,E369,E370)</f>
        <v>1</v>
      </c>
      <c r="F359" s="115" t="n">
        <f aca="false">CHOOSE(Settings!$C$5,F360,F361,F362,F363,F364,F365,F366,F367,F368,F369,F370)</f>
        <v>1</v>
      </c>
      <c r="G359" s="115" t="n">
        <f aca="false">CHOOSE(Settings!$C$5,G360,G361,G362,G363,G364,G365,G366,G367,G368,G369,G370)</f>
        <v>1</v>
      </c>
      <c r="H359" s="115" t="n">
        <f aca="false">CHOOSE(Settings!$C$5,H360,H361,H362,H363,H364,H365,H366,H367,H368,H369,H370)</f>
        <v>1</v>
      </c>
      <c r="I359" s="115" t="n">
        <f aca="false">CHOOSE(Settings!$C$5,I360,I361,I362,I363,I364,I365,I366,I367,I368,I369,I370)</f>
        <v>1</v>
      </c>
      <c r="J359" s="115" t="n">
        <f aca="false">CHOOSE(Settings!$C$5,J360,J361,J362,J363,J364,J365,J366,J367,J368,J369,J370)</f>
        <v>1</v>
      </c>
      <c r="K359" s="115" t="n">
        <f aca="false">CHOOSE(Settings!$C$5,K360,K361,K362,K363,K364,K365,K366,K367,K368,K369,K370)</f>
        <v>1</v>
      </c>
      <c r="L359" s="115" t="n">
        <f aca="false">CHOOSE(Settings!$C$5,L360,L361,L362,L363,L364,L365,L366,L367,L368,L369,L370)</f>
        <v>1</v>
      </c>
      <c r="M359" s="115" t="n">
        <f aca="false">CHOOSE(Settings!$C$5,M360,M361,M362,M363,M364,M365,M366,M367,M368,M369,M370)</f>
        <v>1</v>
      </c>
      <c r="N359" s="115" t="n">
        <f aca="false">CHOOSE(Settings!$C$5,N360,N361,N362,N363,N364,N365,N366,N367,N368,N369,N370)</f>
        <v>1</v>
      </c>
      <c r="O359" s="115" t="n">
        <f aca="false">CHOOSE(Settings!$C$5,O360,O361,O362,O363,O364,O365,O366,O367,O368,O369,O370)</f>
        <v>1</v>
      </c>
      <c r="P359" s="115" t="n">
        <f aca="false">CHOOSE(Settings!$C$5,P360,P361,P362,P363,P364,P365,P366,P367,P368,P369,P370)</f>
        <v>1</v>
      </c>
      <c r="Q359" s="115" t="n">
        <f aca="false">CHOOSE(Settings!$C$5,Q360,Q361,Q362,Q363,Q364,Q365,Q366,Q367,Q368,Q369,Q370)</f>
        <v>1</v>
      </c>
      <c r="R359" s="115" t="n">
        <f aca="false">CHOOSE(Settings!$C$5,R360,R361,R362,R363,R364,R365,R366,R367,R368,R369,R370)</f>
        <v>1</v>
      </c>
      <c r="S359" s="115" t="n">
        <f aca="false">CHOOSE(Settings!$C$5,S360,S361,S362,S363,S364,S365,S366,S367,S368,S369,S370)</f>
        <v>1</v>
      </c>
      <c r="T359" s="115" t="n">
        <f aca="false">CHOOSE(Settings!$C$5,T360,T361,T362,T363,T364,T365,T366,T367,T368,T369,T370)</f>
        <v>1</v>
      </c>
      <c r="U359" s="115" t="n">
        <f aca="false">CHOOSE(Settings!$C$5,U360,U361,U362,U363,U364,U365,U366,U367,U368,U369,U370)</f>
        <v>1</v>
      </c>
      <c r="V359" s="115" t="n">
        <f aca="false">CHOOSE(Settings!$C$5,V360,V361,V362,V363,V364,V365,V366,V367,V368,V369,V370)</f>
        <v>1</v>
      </c>
      <c r="W359" s="115" t="n">
        <f aca="false">CHOOSE(Settings!$C$5,W360,W361,W362,W363,W364,W365,W366,W367,W368,W369,W370)</f>
        <v>1</v>
      </c>
      <c r="X359" s="115" t="n">
        <f aca="false">CHOOSE(Settings!$C$5,X360,X361,X362,X363,X364,X365,X366,X367,X368,X369,X370)</f>
        <v>1</v>
      </c>
      <c r="Y359" s="115" t="n">
        <f aca="false">CHOOSE(Settings!$C$5,Y360,Y361,Y362,Y363,Y364,Y365,Y366,Y367,Y368,Y369,Y370)</f>
        <v>1</v>
      </c>
      <c r="Z359" s="115" t="n">
        <f aca="false">CHOOSE(Settings!$C$5,Z360,Z361,Z362,Z363,Z364,Z365,Z366,Z367,Z368,Z369,Z370)</f>
        <v>1</v>
      </c>
      <c r="AA359" s="115" t="n">
        <f aca="false">CHOOSE(Settings!$C$5,AA360,AA361,AA362,AA363,AA364,AA365,AA366,AA367,AA368,AA369,AA370)</f>
        <v>1</v>
      </c>
      <c r="AB359" s="115" t="n">
        <f aca="false">CHOOSE(Settings!$C$5,AB360,AB361,AB362,AB363,AB364,AB365,AB366,AB367,AB368,AB369,AB370)</f>
        <v>1</v>
      </c>
      <c r="AC359" s="115" t="n">
        <f aca="false">CHOOSE(Settings!$C$5,AC360,AC361,AC362,AC363,AC364,AC365,AC366,AC367,AC368,AC369,AC370)</f>
        <v>1</v>
      </c>
      <c r="AD359" s="115" t="n">
        <f aca="false">CHOOSE(Settings!$C$5,AD360,AD361,AD362,AD363,AD364,AD365,AD366,AD367,AD368,AD369,AD370)</f>
        <v>1</v>
      </c>
      <c r="AE359" s="115" t="n">
        <f aca="false">CHOOSE(Settings!$C$5,AE360,AE361,AE362,AE363,AE364,AE365,AE366,AE367,AE368,AE369,AE370)</f>
        <v>1</v>
      </c>
      <c r="AF359" s="115" t="n">
        <f aca="false">CHOOSE(Settings!$C$5,AF360,AF361,AF362,AF363,AF364,AF365,AF366,AF367,AF368,AF369,AF370)</f>
        <v>1</v>
      </c>
      <c r="AG359" s="115" t="n">
        <f aca="false">CHOOSE(Settings!$C$5,AG360,AG361,AG362,AG363,AG364,AG365,AG366,AG367,AG368,AG369,AG370)</f>
        <v>1</v>
      </c>
      <c r="AH359" s="115" t="n">
        <f aca="false">CHOOSE(Settings!$C$5,AH360,AH361,AH362,AH363,AH364,AH365,AH366,AH367,AH368,AH369,AH370)</f>
        <v>1</v>
      </c>
      <c r="AI359" s="115" t="n">
        <f aca="false">CHOOSE(Settings!$C$5,AI360,AI361,AI362,AI363,AI364,AI365,AI366,AI367,AI368,AI369,AI370)</f>
        <v>1</v>
      </c>
      <c r="AJ359" s="115" t="n">
        <f aca="false">CHOOSE(Settings!$C$5,AJ360,AJ361,AJ362,AJ363,AJ364,AJ365,AJ366,AJ367,AJ368,AJ369,AJ370)</f>
        <v>1</v>
      </c>
      <c r="AK359" s="115" t="n">
        <f aca="false">CHOOSE(Settings!$C$5,AK360,AK361,AK362,AK363,AK364,AK365,AK366,AK367,AK368,AK369,AK370)</f>
        <v>1</v>
      </c>
      <c r="AL359" s="115" t="n">
        <f aca="false">CHOOSE(Settings!$C$5,AL360,AL361,AL362,AL363,AL364,AL365,AL366,AL367,AL368,AL369,AL370)</f>
        <v>1</v>
      </c>
      <c r="AM359" s="115" t="n">
        <f aca="false">CHOOSE(Settings!$C$5,AM360,AM361,AM362,AM363,AM364,AM365,AM366,AM367,AM368,AM369,AM370)</f>
        <v>1</v>
      </c>
    </row>
    <row r="360" customFormat="false" ht="21" hidden="false" customHeight="true" outlineLevel="0" collapsed="false">
      <c r="A360" s="46"/>
      <c r="B360" s="46"/>
      <c r="C360" s="46" t="s">
        <v>207</v>
      </c>
      <c r="D360" s="116" t="n">
        <v>1</v>
      </c>
      <c r="E360" s="116" t="n">
        <v>1</v>
      </c>
      <c r="F360" s="116" t="n">
        <v>1</v>
      </c>
      <c r="G360" s="116" t="n">
        <v>1</v>
      </c>
      <c r="H360" s="116" t="n">
        <v>1</v>
      </c>
      <c r="I360" s="116" t="n">
        <v>1</v>
      </c>
      <c r="J360" s="116" t="n">
        <v>1</v>
      </c>
      <c r="K360" s="116" t="n">
        <v>1</v>
      </c>
      <c r="L360" s="116" t="n">
        <v>1</v>
      </c>
      <c r="M360" s="116" t="n">
        <v>1</v>
      </c>
      <c r="N360" s="116" t="n">
        <v>1</v>
      </c>
      <c r="O360" s="116" t="n">
        <v>1</v>
      </c>
      <c r="P360" s="116" t="n">
        <v>1</v>
      </c>
      <c r="Q360" s="116" t="n">
        <v>1</v>
      </c>
      <c r="R360" s="116" t="n">
        <v>1</v>
      </c>
      <c r="S360" s="116" t="n">
        <v>1</v>
      </c>
      <c r="T360" s="116" t="n">
        <v>1</v>
      </c>
      <c r="U360" s="116" t="n">
        <v>1</v>
      </c>
      <c r="V360" s="116" t="n">
        <v>1</v>
      </c>
      <c r="W360" s="116" t="n">
        <v>1</v>
      </c>
      <c r="X360" s="116" t="n">
        <v>1</v>
      </c>
      <c r="Y360" s="116" t="n">
        <v>1</v>
      </c>
      <c r="Z360" s="116" t="n">
        <v>1</v>
      </c>
      <c r="AA360" s="116" t="n">
        <v>1</v>
      </c>
      <c r="AB360" s="116" t="n">
        <v>1</v>
      </c>
      <c r="AC360" s="116" t="n">
        <v>1</v>
      </c>
      <c r="AD360" s="116" t="n">
        <v>1</v>
      </c>
      <c r="AE360" s="116" t="n">
        <v>1</v>
      </c>
      <c r="AF360" s="116" t="n">
        <v>1</v>
      </c>
      <c r="AG360" s="116" t="n">
        <v>1</v>
      </c>
      <c r="AH360" s="116" t="n">
        <v>1</v>
      </c>
      <c r="AI360" s="116" t="n">
        <v>1</v>
      </c>
      <c r="AJ360" s="116" t="n">
        <v>1</v>
      </c>
      <c r="AK360" s="116" t="n">
        <v>1</v>
      </c>
      <c r="AL360" s="116" t="n">
        <v>1</v>
      </c>
      <c r="AM360" s="116" t="n">
        <v>1</v>
      </c>
    </row>
    <row r="361" customFormat="false" ht="21" hidden="false" customHeight="true" outlineLevel="0" collapsed="false">
      <c r="A361" s="46"/>
      <c r="B361" s="46"/>
      <c r="C361" s="46" t="s">
        <v>209</v>
      </c>
      <c r="D361" s="116" t="n">
        <v>1</v>
      </c>
      <c r="E361" s="116" t="n">
        <v>1</v>
      </c>
      <c r="F361" s="116" t="n">
        <v>1</v>
      </c>
      <c r="G361" s="116" t="n">
        <v>1</v>
      </c>
      <c r="H361" s="116" t="n">
        <v>1</v>
      </c>
      <c r="I361" s="116" t="n">
        <v>1</v>
      </c>
      <c r="J361" s="116" t="n">
        <v>1</v>
      </c>
      <c r="K361" s="116" t="n">
        <v>1</v>
      </c>
      <c r="L361" s="116" t="n">
        <v>1</v>
      </c>
      <c r="M361" s="116" t="n">
        <v>1</v>
      </c>
      <c r="N361" s="116" t="n">
        <v>1</v>
      </c>
      <c r="O361" s="116" t="n">
        <v>1</v>
      </c>
      <c r="P361" s="116" t="n">
        <v>1</v>
      </c>
      <c r="Q361" s="116" t="n">
        <v>1</v>
      </c>
      <c r="R361" s="116" t="n">
        <v>1</v>
      </c>
      <c r="S361" s="116" t="n">
        <v>1</v>
      </c>
      <c r="T361" s="116" t="n">
        <v>1</v>
      </c>
      <c r="U361" s="116" t="n">
        <v>1</v>
      </c>
      <c r="V361" s="116" t="n">
        <v>1</v>
      </c>
      <c r="W361" s="116" t="n">
        <v>1</v>
      </c>
      <c r="X361" s="116" t="n">
        <v>1</v>
      </c>
      <c r="Y361" s="116" t="n">
        <v>1</v>
      </c>
      <c r="Z361" s="116" t="n">
        <v>1</v>
      </c>
      <c r="AA361" s="116" t="n">
        <v>1</v>
      </c>
      <c r="AB361" s="116" t="n">
        <v>1</v>
      </c>
      <c r="AC361" s="116" t="n">
        <v>1</v>
      </c>
      <c r="AD361" s="116" t="n">
        <v>1</v>
      </c>
      <c r="AE361" s="116" t="n">
        <v>1</v>
      </c>
      <c r="AF361" s="116" t="n">
        <v>1</v>
      </c>
      <c r="AG361" s="116" t="n">
        <v>1</v>
      </c>
      <c r="AH361" s="116" t="n">
        <v>1</v>
      </c>
      <c r="AI361" s="116" t="n">
        <v>1</v>
      </c>
      <c r="AJ361" s="116" t="n">
        <v>1</v>
      </c>
      <c r="AK361" s="116" t="n">
        <v>1</v>
      </c>
      <c r="AL361" s="116" t="n">
        <v>1</v>
      </c>
      <c r="AM361" s="116" t="n">
        <v>1</v>
      </c>
    </row>
    <row r="362" customFormat="false" ht="21" hidden="false" customHeight="true" outlineLevel="0" collapsed="false">
      <c r="A362" s="46"/>
      <c r="B362" s="46"/>
      <c r="C362" s="46" t="s">
        <v>210</v>
      </c>
      <c r="D362" s="116" t="n">
        <v>1</v>
      </c>
      <c r="E362" s="116" t="n">
        <v>1</v>
      </c>
      <c r="F362" s="116" t="n">
        <v>1</v>
      </c>
      <c r="G362" s="116" t="n">
        <v>1</v>
      </c>
      <c r="H362" s="116" t="n">
        <v>1</v>
      </c>
      <c r="I362" s="116" t="n">
        <v>1</v>
      </c>
      <c r="J362" s="116" t="n">
        <v>1</v>
      </c>
      <c r="K362" s="116" t="n">
        <v>1</v>
      </c>
      <c r="L362" s="116" t="n">
        <v>1</v>
      </c>
      <c r="M362" s="116" t="n">
        <v>1</v>
      </c>
      <c r="N362" s="116" t="n">
        <v>1</v>
      </c>
      <c r="O362" s="116" t="n">
        <v>1</v>
      </c>
      <c r="P362" s="116" t="n">
        <v>1</v>
      </c>
      <c r="Q362" s="116" t="n">
        <v>1</v>
      </c>
      <c r="R362" s="116" t="n">
        <v>1</v>
      </c>
      <c r="S362" s="116" t="n">
        <v>1</v>
      </c>
      <c r="T362" s="116" t="n">
        <v>1</v>
      </c>
      <c r="U362" s="116" t="n">
        <v>1</v>
      </c>
      <c r="V362" s="116" t="n">
        <v>1</v>
      </c>
      <c r="W362" s="116" t="n">
        <v>1</v>
      </c>
      <c r="X362" s="116" t="n">
        <v>1</v>
      </c>
      <c r="Y362" s="116" t="n">
        <v>1</v>
      </c>
      <c r="Z362" s="116" t="n">
        <v>1</v>
      </c>
      <c r="AA362" s="116" t="n">
        <v>1</v>
      </c>
      <c r="AB362" s="116" t="n">
        <v>1</v>
      </c>
      <c r="AC362" s="116" t="n">
        <v>1</v>
      </c>
      <c r="AD362" s="116" t="n">
        <v>1</v>
      </c>
      <c r="AE362" s="116" t="n">
        <v>1</v>
      </c>
      <c r="AF362" s="116" t="n">
        <v>1</v>
      </c>
      <c r="AG362" s="116" t="n">
        <v>1</v>
      </c>
      <c r="AH362" s="116" t="n">
        <v>1</v>
      </c>
      <c r="AI362" s="116" t="n">
        <v>1</v>
      </c>
      <c r="AJ362" s="116" t="n">
        <v>1</v>
      </c>
      <c r="AK362" s="116" t="n">
        <v>1</v>
      </c>
      <c r="AL362" s="116" t="n">
        <v>1</v>
      </c>
      <c r="AM362" s="116" t="n">
        <v>1</v>
      </c>
    </row>
    <row r="363" customFormat="false" ht="21" hidden="false" customHeight="true" outlineLevel="0" collapsed="false">
      <c r="A363" s="46"/>
      <c r="B363" s="46"/>
      <c r="C363" s="46" t="s">
        <v>212</v>
      </c>
      <c r="D363" s="116" t="n">
        <v>1</v>
      </c>
      <c r="E363" s="116" t="n">
        <v>1</v>
      </c>
      <c r="F363" s="116" t="n">
        <v>1</v>
      </c>
      <c r="G363" s="116" t="n">
        <v>1</v>
      </c>
      <c r="H363" s="116" t="n">
        <v>1</v>
      </c>
      <c r="I363" s="116" t="n">
        <v>1</v>
      </c>
      <c r="J363" s="116" t="n">
        <v>1</v>
      </c>
      <c r="K363" s="116" t="n">
        <v>1</v>
      </c>
      <c r="L363" s="116" t="n">
        <v>1</v>
      </c>
      <c r="M363" s="116" t="n">
        <v>1</v>
      </c>
      <c r="N363" s="116" t="n">
        <v>1</v>
      </c>
      <c r="O363" s="116" t="n">
        <v>1</v>
      </c>
      <c r="P363" s="116" t="n">
        <v>1</v>
      </c>
      <c r="Q363" s="116" t="n">
        <v>1</v>
      </c>
      <c r="R363" s="116" t="n">
        <v>1</v>
      </c>
      <c r="S363" s="116" t="n">
        <v>1</v>
      </c>
      <c r="T363" s="116" t="n">
        <v>1</v>
      </c>
      <c r="U363" s="116" t="n">
        <v>1</v>
      </c>
      <c r="V363" s="116" t="n">
        <v>1</v>
      </c>
      <c r="W363" s="116" t="n">
        <v>1</v>
      </c>
      <c r="X363" s="116" t="n">
        <v>1</v>
      </c>
      <c r="Y363" s="116" t="n">
        <v>1</v>
      </c>
      <c r="Z363" s="116" t="n">
        <v>1</v>
      </c>
      <c r="AA363" s="116" t="n">
        <v>1</v>
      </c>
      <c r="AB363" s="116" t="n">
        <v>1</v>
      </c>
      <c r="AC363" s="116" t="n">
        <v>1</v>
      </c>
      <c r="AD363" s="116" t="n">
        <v>1</v>
      </c>
      <c r="AE363" s="116" t="n">
        <v>1</v>
      </c>
      <c r="AF363" s="116" t="n">
        <v>1</v>
      </c>
      <c r="AG363" s="116" t="n">
        <v>1</v>
      </c>
      <c r="AH363" s="116" t="n">
        <v>1</v>
      </c>
      <c r="AI363" s="116" t="n">
        <v>1</v>
      </c>
      <c r="AJ363" s="116" t="n">
        <v>1</v>
      </c>
      <c r="AK363" s="116" t="n">
        <v>1</v>
      </c>
      <c r="AL363" s="116" t="n">
        <v>1</v>
      </c>
      <c r="AM363" s="116" t="n">
        <v>1</v>
      </c>
    </row>
    <row r="364" customFormat="false" ht="21" hidden="false" customHeight="true" outlineLevel="0" collapsed="false">
      <c r="A364" s="46"/>
      <c r="B364" s="46"/>
      <c r="C364" s="46" t="s">
        <v>214</v>
      </c>
      <c r="D364" s="116" t="n">
        <v>1</v>
      </c>
      <c r="E364" s="116" t="n">
        <v>1</v>
      </c>
      <c r="F364" s="116" t="n">
        <v>1</v>
      </c>
      <c r="G364" s="116" t="n">
        <v>1</v>
      </c>
      <c r="H364" s="116" t="n">
        <v>1</v>
      </c>
      <c r="I364" s="116" t="n">
        <v>1</v>
      </c>
      <c r="J364" s="116" t="n">
        <v>1</v>
      </c>
      <c r="K364" s="116" t="n">
        <v>1</v>
      </c>
      <c r="L364" s="116" t="n">
        <v>1</v>
      </c>
      <c r="M364" s="116" t="n">
        <v>1</v>
      </c>
      <c r="N364" s="116" t="n">
        <v>1</v>
      </c>
      <c r="O364" s="116" t="n">
        <v>1</v>
      </c>
      <c r="P364" s="116" t="n">
        <v>1</v>
      </c>
      <c r="Q364" s="116" t="n">
        <v>1</v>
      </c>
      <c r="R364" s="116" t="n">
        <v>1</v>
      </c>
      <c r="S364" s="116" t="n">
        <v>1</v>
      </c>
      <c r="T364" s="116" t="n">
        <v>1</v>
      </c>
      <c r="U364" s="116" t="n">
        <v>1</v>
      </c>
      <c r="V364" s="116" t="n">
        <v>1</v>
      </c>
      <c r="W364" s="116" t="n">
        <v>1</v>
      </c>
      <c r="X364" s="116" t="n">
        <v>1</v>
      </c>
      <c r="Y364" s="116" t="n">
        <v>1</v>
      </c>
      <c r="Z364" s="116" t="n">
        <v>1</v>
      </c>
      <c r="AA364" s="116" t="n">
        <v>1</v>
      </c>
      <c r="AB364" s="116" t="n">
        <v>1</v>
      </c>
      <c r="AC364" s="116" t="n">
        <v>1</v>
      </c>
      <c r="AD364" s="116" t="n">
        <v>1</v>
      </c>
      <c r="AE364" s="116" t="n">
        <v>1</v>
      </c>
      <c r="AF364" s="116" t="n">
        <v>1</v>
      </c>
      <c r="AG364" s="116" t="n">
        <v>1</v>
      </c>
      <c r="AH364" s="116" t="n">
        <v>1</v>
      </c>
      <c r="AI364" s="116" t="n">
        <v>1</v>
      </c>
      <c r="AJ364" s="116" t="n">
        <v>1</v>
      </c>
      <c r="AK364" s="116" t="n">
        <v>1</v>
      </c>
      <c r="AL364" s="116" t="n">
        <v>1</v>
      </c>
      <c r="AM364" s="116" t="n">
        <v>1</v>
      </c>
    </row>
    <row r="365" customFormat="false" ht="21" hidden="false" customHeight="true" outlineLevel="0" collapsed="false">
      <c r="A365" s="46"/>
      <c r="B365" s="46"/>
      <c r="C365" s="46" t="s">
        <v>216</v>
      </c>
      <c r="D365" s="116" t="n">
        <v>1</v>
      </c>
      <c r="E365" s="116" t="n">
        <v>1</v>
      </c>
      <c r="F365" s="116" t="n">
        <v>1</v>
      </c>
      <c r="G365" s="116" t="n">
        <v>1</v>
      </c>
      <c r="H365" s="116" t="n">
        <v>1</v>
      </c>
      <c r="I365" s="116" t="n">
        <v>1</v>
      </c>
      <c r="J365" s="116" t="n">
        <v>1</v>
      </c>
      <c r="K365" s="116" t="n">
        <v>1</v>
      </c>
      <c r="L365" s="116" t="n">
        <v>1</v>
      </c>
      <c r="M365" s="116" t="n">
        <v>1</v>
      </c>
      <c r="N365" s="116" t="n">
        <v>1</v>
      </c>
      <c r="O365" s="116" t="n">
        <v>1</v>
      </c>
      <c r="P365" s="116" t="n">
        <v>1</v>
      </c>
      <c r="Q365" s="116" t="n">
        <v>1</v>
      </c>
      <c r="R365" s="116" t="n">
        <v>1</v>
      </c>
      <c r="S365" s="116" t="n">
        <v>1</v>
      </c>
      <c r="T365" s="116" t="n">
        <v>1</v>
      </c>
      <c r="U365" s="116" t="n">
        <v>1</v>
      </c>
      <c r="V365" s="116" t="n">
        <v>1</v>
      </c>
      <c r="W365" s="116" t="n">
        <v>1</v>
      </c>
      <c r="X365" s="116" t="n">
        <v>1</v>
      </c>
      <c r="Y365" s="116" t="n">
        <v>1</v>
      </c>
      <c r="Z365" s="116" t="n">
        <v>1</v>
      </c>
      <c r="AA365" s="116" t="n">
        <v>1</v>
      </c>
      <c r="AB365" s="116" t="n">
        <v>1</v>
      </c>
      <c r="AC365" s="116" t="n">
        <v>1</v>
      </c>
      <c r="AD365" s="116" t="n">
        <v>1</v>
      </c>
      <c r="AE365" s="116" t="n">
        <v>1</v>
      </c>
      <c r="AF365" s="116" t="n">
        <v>1</v>
      </c>
      <c r="AG365" s="116" t="n">
        <v>1</v>
      </c>
      <c r="AH365" s="116" t="n">
        <v>1</v>
      </c>
      <c r="AI365" s="116" t="n">
        <v>1</v>
      </c>
      <c r="AJ365" s="116" t="n">
        <v>1</v>
      </c>
      <c r="AK365" s="116" t="n">
        <v>1</v>
      </c>
      <c r="AL365" s="116" t="n">
        <v>1</v>
      </c>
      <c r="AM365" s="116" t="n">
        <v>1</v>
      </c>
    </row>
    <row r="366" customFormat="false" ht="21" hidden="false" customHeight="true" outlineLevel="0" collapsed="false">
      <c r="A366" s="46"/>
      <c r="B366" s="46"/>
      <c r="C366" s="46" t="s">
        <v>218</v>
      </c>
      <c r="D366" s="116" t="n">
        <v>1</v>
      </c>
      <c r="E366" s="116" t="n">
        <v>1</v>
      </c>
      <c r="F366" s="116" t="n">
        <v>1</v>
      </c>
      <c r="G366" s="116" t="n">
        <v>1</v>
      </c>
      <c r="H366" s="116" t="n">
        <v>1</v>
      </c>
      <c r="I366" s="116" t="n">
        <v>1</v>
      </c>
      <c r="J366" s="116" t="n">
        <v>1</v>
      </c>
      <c r="K366" s="116" t="n">
        <v>1</v>
      </c>
      <c r="L366" s="116" t="n">
        <v>1</v>
      </c>
      <c r="M366" s="116" t="n">
        <v>1</v>
      </c>
      <c r="N366" s="116" t="n">
        <v>1</v>
      </c>
      <c r="O366" s="116" t="n">
        <v>1</v>
      </c>
      <c r="P366" s="116" t="n">
        <v>1</v>
      </c>
      <c r="Q366" s="116" t="n">
        <v>1</v>
      </c>
      <c r="R366" s="116" t="n">
        <v>1</v>
      </c>
      <c r="S366" s="116" t="n">
        <v>1</v>
      </c>
      <c r="T366" s="116" t="n">
        <v>1</v>
      </c>
      <c r="U366" s="116" t="n">
        <v>1</v>
      </c>
      <c r="V366" s="116" t="n">
        <v>1</v>
      </c>
      <c r="W366" s="116" t="n">
        <v>1</v>
      </c>
      <c r="X366" s="116" t="n">
        <v>1</v>
      </c>
      <c r="Y366" s="116" t="n">
        <v>1</v>
      </c>
      <c r="Z366" s="116" t="n">
        <v>1</v>
      </c>
      <c r="AA366" s="116" t="n">
        <v>1</v>
      </c>
      <c r="AB366" s="116" t="n">
        <v>1</v>
      </c>
      <c r="AC366" s="116" t="n">
        <v>1</v>
      </c>
      <c r="AD366" s="116" t="n">
        <v>1</v>
      </c>
      <c r="AE366" s="116" t="n">
        <v>1</v>
      </c>
      <c r="AF366" s="116" t="n">
        <v>1</v>
      </c>
      <c r="AG366" s="116" t="n">
        <v>1</v>
      </c>
      <c r="AH366" s="116" t="n">
        <v>1</v>
      </c>
      <c r="AI366" s="116" t="n">
        <v>1</v>
      </c>
      <c r="AJ366" s="116" t="n">
        <v>1</v>
      </c>
      <c r="AK366" s="116" t="n">
        <v>1</v>
      </c>
      <c r="AL366" s="116" t="n">
        <v>1</v>
      </c>
      <c r="AM366" s="116" t="n">
        <v>1</v>
      </c>
    </row>
    <row r="367" customFormat="false" ht="21" hidden="false" customHeight="true" outlineLevel="0" collapsed="false">
      <c r="A367" s="46"/>
      <c r="B367" s="46"/>
      <c r="C367" s="46" t="s">
        <v>220</v>
      </c>
      <c r="D367" s="116" t="n">
        <v>1</v>
      </c>
      <c r="E367" s="116" t="n">
        <v>1</v>
      </c>
      <c r="F367" s="116" t="n">
        <v>1</v>
      </c>
      <c r="G367" s="116" t="n">
        <v>1</v>
      </c>
      <c r="H367" s="116" t="n">
        <v>1</v>
      </c>
      <c r="I367" s="116" t="n">
        <v>1</v>
      </c>
      <c r="J367" s="116" t="n">
        <v>1</v>
      </c>
      <c r="K367" s="116" t="n">
        <v>1</v>
      </c>
      <c r="L367" s="116" t="n">
        <v>1</v>
      </c>
      <c r="M367" s="116" t="n">
        <v>1</v>
      </c>
      <c r="N367" s="116" t="n">
        <v>1</v>
      </c>
      <c r="O367" s="116" t="n">
        <v>1</v>
      </c>
      <c r="P367" s="116" t="n">
        <v>1</v>
      </c>
      <c r="Q367" s="116" t="n">
        <v>1</v>
      </c>
      <c r="R367" s="116" t="n">
        <v>1</v>
      </c>
      <c r="S367" s="116" t="n">
        <v>1</v>
      </c>
      <c r="T367" s="116" t="n">
        <v>1</v>
      </c>
      <c r="U367" s="116" t="n">
        <v>1</v>
      </c>
      <c r="V367" s="116" t="n">
        <v>1</v>
      </c>
      <c r="W367" s="116" t="n">
        <v>1</v>
      </c>
      <c r="X367" s="116" t="n">
        <v>1</v>
      </c>
      <c r="Y367" s="116" t="n">
        <v>1</v>
      </c>
      <c r="Z367" s="116" t="n">
        <v>1</v>
      </c>
      <c r="AA367" s="116" t="n">
        <v>1</v>
      </c>
      <c r="AB367" s="116" t="n">
        <v>1</v>
      </c>
      <c r="AC367" s="116" t="n">
        <v>1</v>
      </c>
      <c r="AD367" s="116" t="n">
        <v>1</v>
      </c>
      <c r="AE367" s="116" t="n">
        <v>1</v>
      </c>
      <c r="AF367" s="116" t="n">
        <v>1</v>
      </c>
      <c r="AG367" s="116" t="n">
        <v>1</v>
      </c>
      <c r="AH367" s="116" t="n">
        <v>1</v>
      </c>
      <c r="AI367" s="116" t="n">
        <v>1</v>
      </c>
      <c r="AJ367" s="116" t="n">
        <v>1</v>
      </c>
      <c r="AK367" s="116" t="n">
        <v>1</v>
      </c>
      <c r="AL367" s="116" t="n">
        <v>1</v>
      </c>
      <c r="AM367" s="116" t="n">
        <v>1</v>
      </c>
    </row>
    <row r="368" customFormat="false" ht="21" hidden="false" customHeight="true" outlineLevel="0" collapsed="false">
      <c r="A368" s="46"/>
      <c r="B368" s="46"/>
      <c r="C368" s="46" t="s">
        <v>221</v>
      </c>
      <c r="D368" s="116" t="n">
        <v>1</v>
      </c>
      <c r="E368" s="116" t="n">
        <v>1</v>
      </c>
      <c r="F368" s="116" t="n">
        <v>1</v>
      </c>
      <c r="G368" s="116" t="n">
        <v>1</v>
      </c>
      <c r="H368" s="116" t="n">
        <v>1</v>
      </c>
      <c r="I368" s="116" t="n">
        <v>1</v>
      </c>
      <c r="J368" s="116" t="n">
        <v>1</v>
      </c>
      <c r="K368" s="116" t="n">
        <v>1</v>
      </c>
      <c r="L368" s="116" t="n">
        <v>1</v>
      </c>
      <c r="M368" s="116" t="n">
        <v>1</v>
      </c>
      <c r="N368" s="116" t="n">
        <v>1</v>
      </c>
      <c r="O368" s="116" t="n">
        <v>1</v>
      </c>
      <c r="P368" s="116" t="n">
        <v>1</v>
      </c>
      <c r="Q368" s="116" t="n">
        <v>1</v>
      </c>
      <c r="R368" s="116" t="n">
        <v>1</v>
      </c>
      <c r="S368" s="116" t="n">
        <v>1</v>
      </c>
      <c r="T368" s="116" t="n">
        <v>1</v>
      </c>
      <c r="U368" s="116" t="n">
        <v>1</v>
      </c>
      <c r="V368" s="116" t="n">
        <v>1</v>
      </c>
      <c r="W368" s="116" t="n">
        <v>1</v>
      </c>
      <c r="X368" s="116" t="n">
        <v>1</v>
      </c>
      <c r="Y368" s="116" t="n">
        <v>1</v>
      </c>
      <c r="Z368" s="116" t="n">
        <v>1</v>
      </c>
      <c r="AA368" s="116" t="n">
        <v>1</v>
      </c>
      <c r="AB368" s="116" t="n">
        <v>1</v>
      </c>
      <c r="AC368" s="116" t="n">
        <v>1</v>
      </c>
      <c r="AD368" s="116" t="n">
        <v>1</v>
      </c>
      <c r="AE368" s="116" t="n">
        <v>1</v>
      </c>
      <c r="AF368" s="116" t="n">
        <v>1</v>
      </c>
      <c r="AG368" s="116" t="n">
        <v>1</v>
      </c>
      <c r="AH368" s="116" t="n">
        <v>1</v>
      </c>
      <c r="AI368" s="116" t="n">
        <v>1</v>
      </c>
      <c r="AJ368" s="116" t="n">
        <v>1</v>
      </c>
      <c r="AK368" s="116" t="n">
        <v>1</v>
      </c>
      <c r="AL368" s="116" t="n">
        <v>1</v>
      </c>
      <c r="AM368" s="116" t="n">
        <v>1</v>
      </c>
    </row>
    <row r="369" customFormat="false" ht="21" hidden="false" customHeight="true" outlineLevel="0" collapsed="false">
      <c r="A369" s="46"/>
      <c r="B369" s="46"/>
      <c r="C369" s="46" t="s">
        <v>222</v>
      </c>
      <c r="D369" s="116" t="n">
        <v>1</v>
      </c>
      <c r="E369" s="116" t="n">
        <v>1</v>
      </c>
      <c r="F369" s="116" t="n">
        <v>1</v>
      </c>
      <c r="G369" s="116" t="n">
        <v>1</v>
      </c>
      <c r="H369" s="116" t="n">
        <v>1</v>
      </c>
      <c r="I369" s="116" t="n">
        <v>1</v>
      </c>
      <c r="J369" s="116" t="n">
        <v>1</v>
      </c>
      <c r="K369" s="116" t="n">
        <v>1</v>
      </c>
      <c r="L369" s="116" t="n">
        <v>1</v>
      </c>
      <c r="M369" s="116" t="n">
        <v>1</v>
      </c>
      <c r="N369" s="116" t="n">
        <v>1</v>
      </c>
      <c r="O369" s="116" t="n">
        <v>1</v>
      </c>
      <c r="P369" s="116" t="n">
        <v>1</v>
      </c>
      <c r="Q369" s="116" t="n">
        <v>1</v>
      </c>
      <c r="R369" s="116" t="n">
        <v>1</v>
      </c>
      <c r="S369" s="116" t="n">
        <v>1</v>
      </c>
      <c r="T369" s="116" t="n">
        <v>1</v>
      </c>
      <c r="U369" s="116" t="n">
        <v>1</v>
      </c>
      <c r="V369" s="116" t="n">
        <v>1</v>
      </c>
      <c r="W369" s="116" t="n">
        <v>1</v>
      </c>
      <c r="X369" s="116" t="n">
        <v>1</v>
      </c>
      <c r="Y369" s="116" t="n">
        <v>1</v>
      </c>
      <c r="Z369" s="116" t="n">
        <v>1</v>
      </c>
      <c r="AA369" s="116" t="n">
        <v>1</v>
      </c>
      <c r="AB369" s="116" t="n">
        <v>1</v>
      </c>
      <c r="AC369" s="116" t="n">
        <v>1</v>
      </c>
      <c r="AD369" s="116" t="n">
        <v>1</v>
      </c>
      <c r="AE369" s="116" t="n">
        <v>1</v>
      </c>
      <c r="AF369" s="116" t="n">
        <v>1</v>
      </c>
      <c r="AG369" s="116" t="n">
        <v>1</v>
      </c>
      <c r="AH369" s="116" t="n">
        <v>1</v>
      </c>
      <c r="AI369" s="116" t="n">
        <v>1</v>
      </c>
      <c r="AJ369" s="116" t="n">
        <v>1</v>
      </c>
      <c r="AK369" s="116" t="n">
        <v>1</v>
      </c>
      <c r="AL369" s="116" t="n">
        <v>1</v>
      </c>
      <c r="AM369" s="116" t="n">
        <v>1</v>
      </c>
    </row>
    <row r="370" customFormat="false" ht="21" hidden="false" customHeight="true" outlineLevel="0" collapsed="false">
      <c r="A370" s="46"/>
      <c r="B370" s="46"/>
      <c r="C370" s="46" t="s">
        <v>223</v>
      </c>
      <c r="D370" s="116" t="n">
        <v>1</v>
      </c>
      <c r="E370" s="116" t="n">
        <v>1</v>
      </c>
      <c r="F370" s="116" t="n">
        <v>1</v>
      </c>
      <c r="G370" s="116" t="n">
        <v>1</v>
      </c>
      <c r="H370" s="116" t="n">
        <v>1</v>
      </c>
      <c r="I370" s="116" t="n">
        <v>1</v>
      </c>
      <c r="J370" s="116" t="n">
        <v>1</v>
      </c>
      <c r="K370" s="116" t="n">
        <v>1</v>
      </c>
      <c r="L370" s="116" t="n">
        <v>1</v>
      </c>
      <c r="M370" s="116" t="n">
        <v>1</v>
      </c>
      <c r="N370" s="116" t="n">
        <v>1</v>
      </c>
      <c r="O370" s="116" t="n">
        <v>1</v>
      </c>
      <c r="P370" s="116" t="n">
        <v>1</v>
      </c>
      <c r="Q370" s="116" t="n">
        <v>1</v>
      </c>
      <c r="R370" s="116" t="n">
        <v>1</v>
      </c>
      <c r="S370" s="116" t="n">
        <v>1</v>
      </c>
      <c r="T370" s="116" t="n">
        <v>1</v>
      </c>
      <c r="U370" s="116" t="n">
        <v>1</v>
      </c>
      <c r="V370" s="116" t="n">
        <v>1</v>
      </c>
      <c r="W370" s="116" t="n">
        <v>1</v>
      </c>
      <c r="X370" s="116" t="n">
        <v>1</v>
      </c>
      <c r="Y370" s="116" t="n">
        <v>1</v>
      </c>
      <c r="Z370" s="116" t="n">
        <v>1</v>
      </c>
      <c r="AA370" s="116" t="n">
        <v>1</v>
      </c>
      <c r="AB370" s="116" t="n">
        <v>1</v>
      </c>
      <c r="AC370" s="116" t="n">
        <v>1</v>
      </c>
      <c r="AD370" s="116" t="n">
        <v>1</v>
      </c>
      <c r="AE370" s="116" t="n">
        <v>1</v>
      </c>
      <c r="AF370" s="116" t="n">
        <v>1</v>
      </c>
      <c r="AG370" s="116" t="n">
        <v>1</v>
      </c>
      <c r="AH370" s="116" t="n">
        <v>1</v>
      </c>
      <c r="AI370" s="116" t="n">
        <v>1</v>
      </c>
      <c r="AJ370" s="116" t="n">
        <v>1</v>
      </c>
      <c r="AK370" s="116" t="n">
        <v>1</v>
      </c>
      <c r="AL370" s="116" t="n">
        <v>1</v>
      </c>
      <c r="AM370" s="116" t="n">
        <v>1</v>
      </c>
    </row>
    <row r="371" customFormat="false" ht="21" hidden="false" customHeight="true" outlineLevel="0" collapsed="false">
      <c r="A371" s="46"/>
      <c r="B371" s="46"/>
      <c r="C371" s="46"/>
      <c r="D371" s="112"/>
      <c r="E371" s="112"/>
      <c r="F371" s="112"/>
      <c r="G371" s="112"/>
      <c r="H371" s="112"/>
      <c r="I371" s="112"/>
      <c r="J371" s="112"/>
      <c r="K371" s="112"/>
      <c r="L371" s="112"/>
      <c r="M371" s="112"/>
      <c r="N371" s="112"/>
      <c r="O371" s="112"/>
      <c r="P371" s="112"/>
      <c r="Q371" s="112"/>
      <c r="R371" s="112"/>
      <c r="S371" s="112"/>
      <c r="T371" s="112"/>
      <c r="U371" s="112"/>
      <c r="V371" s="112"/>
      <c r="W371" s="112"/>
      <c r="X371" s="112"/>
      <c r="Y371" s="112"/>
      <c r="Z371" s="112"/>
      <c r="AA371" s="112"/>
      <c r="AB371" s="112"/>
      <c r="AC371" s="112"/>
      <c r="AD371" s="112"/>
      <c r="AE371" s="112"/>
      <c r="AF371" s="112"/>
      <c r="AG371" s="112"/>
      <c r="AH371" s="112"/>
      <c r="AI371" s="112"/>
      <c r="AJ371" s="112"/>
      <c r="AK371" s="112"/>
      <c r="AL371" s="112"/>
      <c r="AM371" s="112"/>
    </row>
    <row r="372" customFormat="false" ht="21" hidden="false" customHeight="true" outlineLevel="0" collapsed="false">
      <c r="A372" s="46"/>
      <c r="B372" s="46"/>
      <c r="C372" s="89" t="s">
        <v>361</v>
      </c>
      <c r="D372" s="115" t="n">
        <f aca="false">CHOOSE(Settings!$C$5,D373,D374,D375,D376,D377,D378,D379,D380,D381,D382,D383)</f>
        <v>2</v>
      </c>
      <c r="E372" s="115" t="n">
        <f aca="false">CHOOSE(Settings!$C$5,E373,E374,E375,E376,E377,E378,E379,E380,E381,E382,E383)</f>
        <v>2</v>
      </c>
      <c r="F372" s="115" t="n">
        <f aca="false">CHOOSE(Settings!$C$5,F373,F374,F375,F376,F377,F378,F379,F380,F381,F382,F383)</f>
        <v>2</v>
      </c>
      <c r="G372" s="115" t="n">
        <f aca="false">CHOOSE(Settings!$C$5,G373,G374,G375,G376,G377,G378,G379,G380,G381,G382,G383)</f>
        <v>2</v>
      </c>
      <c r="H372" s="115" t="n">
        <f aca="false">CHOOSE(Settings!$C$5,H373,H374,H375,H376,H377,H378,H379,H380,H381,H382,H383)</f>
        <v>2</v>
      </c>
      <c r="I372" s="115" t="n">
        <f aca="false">CHOOSE(Settings!$C$5,I373,I374,I375,I376,I377,I378,I379,I380,I381,I382,I383)</f>
        <v>2</v>
      </c>
      <c r="J372" s="115" t="n">
        <f aca="false">CHOOSE(Settings!$C$5,J373,J374,J375,J376,J377,J378,J379,J380,J381,J382,J383)</f>
        <v>2</v>
      </c>
      <c r="K372" s="115" t="n">
        <f aca="false">CHOOSE(Settings!$C$5,K373,K374,K375,K376,K377,K378,K379,K380,K381,K382,K383)</f>
        <v>2</v>
      </c>
      <c r="L372" s="115" t="n">
        <f aca="false">CHOOSE(Settings!$C$5,L373,L374,L375,L376,L377,L378,L379,L380,L381,L382,L383)</f>
        <v>2</v>
      </c>
      <c r="M372" s="115" t="n">
        <f aca="false">CHOOSE(Settings!$C$5,M373,M374,M375,M376,M377,M378,M379,M380,M381,M382,M383)</f>
        <v>2</v>
      </c>
      <c r="N372" s="115" t="n">
        <f aca="false">CHOOSE(Settings!$C$5,N373,N374,N375,N376,N377,N378,N379,N380,N381,N382,N383)</f>
        <v>2</v>
      </c>
      <c r="O372" s="115" t="n">
        <f aca="false">CHOOSE(Settings!$C$5,O373,O374,O375,O376,O377,O378,O379,O380,O381,O382,O383)</f>
        <v>2</v>
      </c>
      <c r="P372" s="115" t="n">
        <f aca="false">CHOOSE(Settings!$C$5,P373,P374,P375,P376,P377,P378,P379,P380,P381,P382,P383)</f>
        <v>2</v>
      </c>
      <c r="Q372" s="115" t="n">
        <f aca="false">CHOOSE(Settings!$C$5,Q373,Q374,Q375,Q376,Q377,Q378,Q379,Q380,Q381,Q382,Q383)</f>
        <v>2</v>
      </c>
      <c r="R372" s="115" t="n">
        <f aca="false">CHOOSE(Settings!$C$5,R373,R374,R375,R376,R377,R378,R379,R380,R381,R382,R383)</f>
        <v>2</v>
      </c>
      <c r="S372" s="115" t="n">
        <f aca="false">CHOOSE(Settings!$C$5,S373,S374,S375,S376,S377,S378,S379,S380,S381,S382,S383)</f>
        <v>2</v>
      </c>
      <c r="T372" s="115" t="n">
        <f aca="false">CHOOSE(Settings!$C$5,T373,T374,T375,T376,T377,T378,T379,T380,T381,T382,T383)</f>
        <v>2</v>
      </c>
      <c r="U372" s="115" t="n">
        <f aca="false">CHOOSE(Settings!$C$5,U373,U374,U375,U376,U377,U378,U379,U380,U381,U382,U383)</f>
        <v>2</v>
      </c>
      <c r="V372" s="115" t="n">
        <f aca="false">CHOOSE(Settings!$C$5,V373,V374,V375,V376,V377,V378,V379,V380,V381,V382,V383)</f>
        <v>2</v>
      </c>
      <c r="W372" s="115" t="n">
        <f aca="false">CHOOSE(Settings!$C$5,W373,W374,W375,W376,W377,W378,W379,W380,W381,W382,W383)</f>
        <v>2</v>
      </c>
      <c r="X372" s="115" t="n">
        <f aca="false">CHOOSE(Settings!$C$5,X373,X374,X375,X376,X377,X378,X379,X380,X381,X382,X383)</f>
        <v>2</v>
      </c>
      <c r="Y372" s="115" t="n">
        <f aca="false">CHOOSE(Settings!$C$5,Y373,Y374,Y375,Y376,Y377,Y378,Y379,Y380,Y381,Y382,Y383)</f>
        <v>2</v>
      </c>
      <c r="Z372" s="115" t="n">
        <f aca="false">CHOOSE(Settings!$C$5,Z373,Z374,Z375,Z376,Z377,Z378,Z379,Z380,Z381,Z382,Z383)</f>
        <v>2</v>
      </c>
      <c r="AA372" s="115" t="n">
        <f aca="false">CHOOSE(Settings!$C$5,AA373,AA374,AA375,AA376,AA377,AA378,AA379,AA380,AA381,AA382,AA383)</f>
        <v>2</v>
      </c>
      <c r="AB372" s="115" t="n">
        <f aca="false">CHOOSE(Settings!$C$5,AB373,AB374,AB375,AB376,AB377,AB378,AB379,AB380,AB381,AB382,AB383)</f>
        <v>2</v>
      </c>
      <c r="AC372" s="115" t="n">
        <f aca="false">CHOOSE(Settings!$C$5,AC373,AC374,AC375,AC376,AC377,AC378,AC379,AC380,AC381,AC382,AC383)</f>
        <v>2</v>
      </c>
      <c r="AD372" s="115" t="n">
        <f aca="false">CHOOSE(Settings!$C$5,AD373,AD374,AD375,AD376,AD377,AD378,AD379,AD380,AD381,AD382,AD383)</f>
        <v>2</v>
      </c>
      <c r="AE372" s="115" t="n">
        <f aca="false">CHOOSE(Settings!$C$5,AE373,AE374,AE375,AE376,AE377,AE378,AE379,AE380,AE381,AE382,AE383)</f>
        <v>2</v>
      </c>
      <c r="AF372" s="115" t="n">
        <f aca="false">CHOOSE(Settings!$C$5,AF373,AF374,AF375,AF376,AF377,AF378,AF379,AF380,AF381,AF382,AF383)</f>
        <v>2</v>
      </c>
      <c r="AG372" s="115" t="n">
        <f aca="false">CHOOSE(Settings!$C$5,AG373,AG374,AG375,AG376,AG377,AG378,AG379,AG380,AG381,AG382,AG383)</f>
        <v>2</v>
      </c>
      <c r="AH372" s="115" t="n">
        <f aca="false">CHOOSE(Settings!$C$5,AH373,AH374,AH375,AH376,AH377,AH378,AH379,AH380,AH381,AH382,AH383)</f>
        <v>2</v>
      </c>
      <c r="AI372" s="115" t="n">
        <f aca="false">CHOOSE(Settings!$C$5,AI373,AI374,AI375,AI376,AI377,AI378,AI379,AI380,AI381,AI382,AI383)</f>
        <v>2</v>
      </c>
      <c r="AJ372" s="115" t="n">
        <f aca="false">CHOOSE(Settings!$C$5,AJ373,AJ374,AJ375,AJ376,AJ377,AJ378,AJ379,AJ380,AJ381,AJ382,AJ383)</f>
        <v>2</v>
      </c>
      <c r="AK372" s="115" t="n">
        <f aca="false">CHOOSE(Settings!$C$5,AK373,AK374,AK375,AK376,AK377,AK378,AK379,AK380,AK381,AK382,AK383)</f>
        <v>2</v>
      </c>
      <c r="AL372" s="115" t="n">
        <f aca="false">CHOOSE(Settings!$C$5,AL373,AL374,AL375,AL376,AL377,AL378,AL379,AL380,AL381,AL382,AL383)</f>
        <v>2</v>
      </c>
      <c r="AM372" s="115" t="n">
        <f aca="false">CHOOSE(Settings!$C$5,AM373,AM374,AM375,AM376,AM377,AM378,AM379,AM380,AM381,AM382,AM383)</f>
        <v>2</v>
      </c>
    </row>
    <row r="373" customFormat="false" ht="21" hidden="false" customHeight="true" outlineLevel="0" collapsed="false">
      <c r="A373" s="46"/>
      <c r="B373" s="46"/>
      <c r="C373" s="46" t="s">
        <v>207</v>
      </c>
      <c r="D373" s="116" t="n">
        <v>2</v>
      </c>
      <c r="E373" s="116" t="n">
        <v>2</v>
      </c>
      <c r="F373" s="116" t="n">
        <v>2</v>
      </c>
      <c r="G373" s="116" t="n">
        <v>2</v>
      </c>
      <c r="H373" s="116" t="n">
        <v>2</v>
      </c>
      <c r="I373" s="116" t="n">
        <v>2</v>
      </c>
      <c r="J373" s="116" t="n">
        <v>2</v>
      </c>
      <c r="K373" s="116" t="n">
        <v>2</v>
      </c>
      <c r="L373" s="116" t="n">
        <v>2</v>
      </c>
      <c r="M373" s="116" t="n">
        <v>2</v>
      </c>
      <c r="N373" s="116" t="n">
        <v>2</v>
      </c>
      <c r="O373" s="116" t="n">
        <v>2</v>
      </c>
      <c r="P373" s="116" t="n">
        <v>2</v>
      </c>
      <c r="Q373" s="116" t="n">
        <v>2</v>
      </c>
      <c r="R373" s="116" t="n">
        <v>2</v>
      </c>
      <c r="S373" s="116" t="n">
        <v>2</v>
      </c>
      <c r="T373" s="116" t="n">
        <v>2</v>
      </c>
      <c r="U373" s="116" t="n">
        <v>2</v>
      </c>
      <c r="V373" s="116" t="n">
        <v>2</v>
      </c>
      <c r="W373" s="116" t="n">
        <v>2</v>
      </c>
      <c r="X373" s="116" t="n">
        <v>2</v>
      </c>
      <c r="Y373" s="116" t="n">
        <v>2</v>
      </c>
      <c r="Z373" s="116" t="n">
        <v>2</v>
      </c>
      <c r="AA373" s="116" t="n">
        <v>2</v>
      </c>
      <c r="AB373" s="116" t="n">
        <v>2</v>
      </c>
      <c r="AC373" s="116" t="n">
        <v>2</v>
      </c>
      <c r="AD373" s="116" t="n">
        <v>2</v>
      </c>
      <c r="AE373" s="116" t="n">
        <v>2</v>
      </c>
      <c r="AF373" s="116" t="n">
        <v>2</v>
      </c>
      <c r="AG373" s="116" t="n">
        <v>2</v>
      </c>
      <c r="AH373" s="116" t="n">
        <v>2</v>
      </c>
      <c r="AI373" s="116" t="n">
        <v>2</v>
      </c>
      <c r="AJ373" s="116" t="n">
        <v>2</v>
      </c>
      <c r="AK373" s="116" t="n">
        <v>2</v>
      </c>
      <c r="AL373" s="116" t="n">
        <v>2</v>
      </c>
      <c r="AM373" s="116" t="n">
        <v>2</v>
      </c>
    </row>
    <row r="374" customFormat="false" ht="21" hidden="false" customHeight="true" outlineLevel="0" collapsed="false">
      <c r="A374" s="46"/>
      <c r="B374" s="46"/>
      <c r="C374" s="46" t="s">
        <v>209</v>
      </c>
      <c r="D374" s="116" t="n">
        <v>2</v>
      </c>
      <c r="E374" s="116" t="n">
        <v>2</v>
      </c>
      <c r="F374" s="116" t="n">
        <v>2</v>
      </c>
      <c r="G374" s="116" t="n">
        <v>2</v>
      </c>
      <c r="H374" s="116" t="n">
        <v>2</v>
      </c>
      <c r="I374" s="116" t="n">
        <v>2</v>
      </c>
      <c r="J374" s="116" t="n">
        <v>2</v>
      </c>
      <c r="K374" s="116" t="n">
        <v>2</v>
      </c>
      <c r="L374" s="116" t="n">
        <v>2</v>
      </c>
      <c r="M374" s="116" t="n">
        <v>2</v>
      </c>
      <c r="N374" s="116" t="n">
        <v>2</v>
      </c>
      <c r="O374" s="116" t="n">
        <v>2</v>
      </c>
      <c r="P374" s="116" t="n">
        <v>2</v>
      </c>
      <c r="Q374" s="116" t="n">
        <v>2</v>
      </c>
      <c r="R374" s="116" t="n">
        <v>2</v>
      </c>
      <c r="S374" s="116" t="n">
        <v>2</v>
      </c>
      <c r="T374" s="116" t="n">
        <v>2</v>
      </c>
      <c r="U374" s="116" t="n">
        <v>2</v>
      </c>
      <c r="V374" s="116" t="n">
        <v>2</v>
      </c>
      <c r="W374" s="116" t="n">
        <v>2</v>
      </c>
      <c r="X374" s="116" t="n">
        <v>2</v>
      </c>
      <c r="Y374" s="116" t="n">
        <v>2</v>
      </c>
      <c r="Z374" s="116" t="n">
        <v>2</v>
      </c>
      <c r="AA374" s="116" t="n">
        <v>2</v>
      </c>
      <c r="AB374" s="116" t="n">
        <v>2</v>
      </c>
      <c r="AC374" s="116" t="n">
        <v>2</v>
      </c>
      <c r="AD374" s="116" t="n">
        <v>2</v>
      </c>
      <c r="AE374" s="116" t="n">
        <v>2</v>
      </c>
      <c r="AF374" s="116" t="n">
        <v>2</v>
      </c>
      <c r="AG374" s="116" t="n">
        <v>2</v>
      </c>
      <c r="AH374" s="116" t="n">
        <v>2</v>
      </c>
      <c r="AI374" s="116" t="n">
        <v>2</v>
      </c>
      <c r="AJ374" s="116" t="n">
        <v>2</v>
      </c>
      <c r="AK374" s="116" t="n">
        <v>2</v>
      </c>
      <c r="AL374" s="116" t="n">
        <v>2</v>
      </c>
      <c r="AM374" s="116" t="n">
        <v>2</v>
      </c>
    </row>
    <row r="375" customFormat="false" ht="21" hidden="false" customHeight="true" outlineLevel="0" collapsed="false">
      <c r="A375" s="46"/>
      <c r="B375" s="46"/>
      <c r="C375" s="46" t="s">
        <v>210</v>
      </c>
      <c r="D375" s="116" t="n">
        <v>2</v>
      </c>
      <c r="E375" s="116" t="n">
        <v>2</v>
      </c>
      <c r="F375" s="116" t="n">
        <v>2</v>
      </c>
      <c r="G375" s="116" t="n">
        <v>2</v>
      </c>
      <c r="H375" s="116" t="n">
        <v>2</v>
      </c>
      <c r="I375" s="116" t="n">
        <v>2</v>
      </c>
      <c r="J375" s="116" t="n">
        <v>2</v>
      </c>
      <c r="K375" s="116" t="n">
        <v>2</v>
      </c>
      <c r="L375" s="116" t="n">
        <v>2</v>
      </c>
      <c r="M375" s="116" t="n">
        <v>2</v>
      </c>
      <c r="N375" s="116" t="n">
        <v>2</v>
      </c>
      <c r="O375" s="116" t="n">
        <v>2</v>
      </c>
      <c r="P375" s="116" t="n">
        <v>2</v>
      </c>
      <c r="Q375" s="116" t="n">
        <v>2</v>
      </c>
      <c r="R375" s="116" t="n">
        <v>2</v>
      </c>
      <c r="S375" s="116" t="n">
        <v>2</v>
      </c>
      <c r="T375" s="116" t="n">
        <v>2</v>
      </c>
      <c r="U375" s="116" t="n">
        <v>2</v>
      </c>
      <c r="V375" s="116" t="n">
        <v>2</v>
      </c>
      <c r="W375" s="116" t="n">
        <v>2</v>
      </c>
      <c r="X375" s="116" t="n">
        <v>2</v>
      </c>
      <c r="Y375" s="116" t="n">
        <v>2</v>
      </c>
      <c r="Z375" s="116" t="n">
        <v>2</v>
      </c>
      <c r="AA375" s="116" t="n">
        <v>2</v>
      </c>
      <c r="AB375" s="116" t="n">
        <v>2</v>
      </c>
      <c r="AC375" s="116" t="n">
        <v>2</v>
      </c>
      <c r="AD375" s="116" t="n">
        <v>2</v>
      </c>
      <c r="AE375" s="116" t="n">
        <v>2</v>
      </c>
      <c r="AF375" s="116" t="n">
        <v>2</v>
      </c>
      <c r="AG375" s="116" t="n">
        <v>2</v>
      </c>
      <c r="AH375" s="116" t="n">
        <v>2</v>
      </c>
      <c r="AI375" s="116" t="n">
        <v>2</v>
      </c>
      <c r="AJ375" s="116" t="n">
        <v>2</v>
      </c>
      <c r="AK375" s="116" t="n">
        <v>2</v>
      </c>
      <c r="AL375" s="116" t="n">
        <v>2</v>
      </c>
      <c r="AM375" s="116" t="n">
        <v>2</v>
      </c>
    </row>
    <row r="376" customFormat="false" ht="21" hidden="false" customHeight="true" outlineLevel="0" collapsed="false">
      <c r="A376" s="46"/>
      <c r="B376" s="46"/>
      <c r="C376" s="46" t="s">
        <v>212</v>
      </c>
      <c r="D376" s="116" t="n">
        <v>2</v>
      </c>
      <c r="E376" s="116" t="n">
        <v>2</v>
      </c>
      <c r="F376" s="116" t="n">
        <v>2</v>
      </c>
      <c r="G376" s="116" t="n">
        <v>2</v>
      </c>
      <c r="H376" s="116" t="n">
        <v>2</v>
      </c>
      <c r="I376" s="116" t="n">
        <v>2</v>
      </c>
      <c r="J376" s="116" t="n">
        <v>2</v>
      </c>
      <c r="K376" s="116" t="n">
        <v>2</v>
      </c>
      <c r="L376" s="116" t="n">
        <v>2</v>
      </c>
      <c r="M376" s="116" t="n">
        <v>2</v>
      </c>
      <c r="N376" s="116" t="n">
        <v>2</v>
      </c>
      <c r="O376" s="116" t="n">
        <v>2</v>
      </c>
      <c r="P376" s="116" t="n">
        <v>2</v>
      </c>
      <c r="Q376" s="116" t="n">
        <v>2</v>
      </c>
      <c r="R376" s="116" t="n">
        <v>2</v>
      </c>
      <c r="S376" s="116" t="n">
        <v>2</v>
      </c>
      <c r="T376" s="116" t="n">
        <v>2</v>
      </c>
      <c r="U376" s="116" t="n">
        <v>2</v>
      </c>
      <c r="V376" s="116" t="n">
        <v>2</v>
      </c>
      <c r="W376" s="116" t="n">
        <v>2</v>
      </c>
      <c r="X376" s="116" t="n">
        <v>2</v>
      </c>
      <c r="Y376" s="116" t="n">
        <v>2</v>
      </c>
      <c r="Z376" s="116" t="n">
        <v>2</v>
      </c>
      <c r="AA376" s="116" t="n">
        <v>2</v>
      </c>
      <c r="AB376" s="116" t="n">
        <v>2</v>
      </c>
      <c r="AC376" s="116" t="n">
        <v>2</v>
      </c>
      <c r="AD376" s="116" t="n">
        <v>2</v>
      </c>
      <c r="AE376" s="116" t="n">
        <v>2</v>
      </c>
      <c r="AF376" s="116" t="n">
        <v>2</v>
      </c>
      <c r="AG376" s="116" t="n">
        <v>2</v>
      </c>
      <c r="AH376" s="116" t="n">
        <v>2</v>
      </c>
      <c r="AI376" s="116" t="n">
        <v>2</v>
      </c>
      <c r="AJ376" s="116" t="n">
        <v>2</v>
      </c>
      <c r="AK376" s="116" t="n">
        <v>2</v>
      </c>
      <c r="AL376" s="116" t="n">
        <v>2</v>
      </c>
      <c r="AM376" s="116" t="n">
        <v>2</v>
      </c>
    </row>
    <row r="377" customFormat="false" ht="21" hidden="false" customHeight="true" outlineLevel="0" collapsed="false">
      <c r="A377" s="46"/>
      <c r="B377" s="46"/>
      <c r="C377" s="46" t="s">
        <v>214</v>
      </c>
      <c r="D377" s="116" t="n">
        <v>2</v>
      </c>
      <c r="E377" s="116" t="n">
        <v>2</v>
      </c>
      <c r="F377" s="116" t="n">
        <v>2</v>
      </c>
      <c r="G377" s="116" t="n">
        <v>2</v>
      </c>
      <c r="H377" s="116" t="n">
        <v>2</v>
      </c>
      <c r="I377" s="116" t="n">
        <v>2</v>
      </c>
      <c r="J377" s="116" t="n">
        <v>2</v>
      </c>
      <c r="K377" s="116" t="n">
        <v>2</v>
      </c>
      <c r="L377" s="116" t="n">
        <v>2</v>
      </c>
      <c r="M377" s="116" t="n">
        <v>2</v>
      </c>
      <c r="N377" s="116" t="n">
        <v>2</v>
      </c>
      <c r="O377" s="116" t="n">
        <v>2</v>
      </c>
      <c r="P377" s="116" t="n">
        <v>2</v>
      </c>
      <c r="Q377" s="116" t="n">
        <v>2</v>
      </c>
      <c r="R377" s="116" t="n">
        <v>2</v>
      </c>
      <c r="S377" s="116" t="n">
        <v>2</v>
      </c>
      <c r="T377" s="116" t="n">
        <v>2</v>
      </c>
      <c r="U377" s="116" t="n">
        <v>2</v>
      </c>
      <c r="V377" s="116" t="n">
        <v>2</v>
      </c>
      <c r="W377" s="116" t="n">
        <v>2</v>
      </c>
      <c r="X377" s="116" t="n">
        <v>2</v>
      </c>
      <c r="Y377" s="116" t="n">
        <v>2</v>
      </c>
      <c r="Z377" s="116" t="n">
        <v>2</v>
      </c>
      <c r="AA377" s="116" t="n">
        <v>2</v>
      </c>
      <c r="AB377" s="116" t="n">
        <v>2</v>
      </c>
      <c r="AC377" s="116" t="n">
        <v>2</v>
      </c>
      <c r="AD377" s="116" t="n">
        <v>2</v>
      </c>
      <c r="AE377" s="116" t="n">
        <v>2</v>
      </c>
      <c r="AF377" s="116" t="n">
        <v>2</v>
      </c>
      <c r="AG377" s="116" t="n">
        <v>2</v>
      </c>
      <c r="AH377" s="116" t="n">
        <v>2</v>
      </c>
      <c r="AI377" s="116" t="n">
        <v>2</v>
      </c>
      <c r="AJ377" s="116" t="n">
        <v>2</v>
      </c>
      <c r="AK377" s="116" t="n">
        <v>2</v>
      </c>
      <c r="AL377" s="116" t="n">
        <v>2</v>
      </c>
      <c r="AM377" s="116" t="n">
        <v>2</v>
      </c>
    </row>
    <row r="378" customFormat="false" ht="21" hidden="false" customHeight="true" outlineLevel="0" collapsed="false">
      <c r="A378" s="46"/>
      <c r="B378" s="46"/>
      <c r="C378" s="46" t="s">
        <v>216</v>
      </c>
      <c r="D378" s="116" t="n">
        <v>2</v>
      </c>
      <c r="E378" s="116" t="n">
        <v>2</v>
      </c>
      <c r="F378" s="116" t="n">
        <v>2</v>
      </c>
      <c r="G378" s="116" t="n">
        <v>2</v>
      </c>
      <c r="H378" s="116" t="n">
        <v>2</v>
      </c>
      <c r="I378" s="116" t="n">
        <v>2</v>
      </c>
      <c r="J378" s="116" t="n">
        <v>2</v>
      </c>
      <c r="K378" s="116" t="n">
        <v>2</v>
      </c>
      <c r="L378" s="116" t="n">
        <v>2</v>
      </c>
      <c r="M378" s="116" t="n">
        <v>2</v>
      </c>
      <c r="N378" s="116" t="n">
        <v>2</v>
      </c>
      <c r="O378" s="116" t="n">
        <v>2</v>
      </c>
      <c r="P378" s="116" t="n">
        <v>2</v>
      </c>
      <c r="Q378" s="116" t="n">
        <v>2</v>
      </c>
      <c r="R378" s="116" t="n">
        <v>2</v>
      </c>
      <c r="S378" s="116" t="n">
        <v>2</v>
      </c>
      <c r="T378" s="116" t="n">
        <v>2</v>
      </c>
      <c r="U378" s="116" t="n">
        <v>2</v>
      </c>
      <c r="V378" s="116" t="n">
        <v>2</v>
      </c>
      <c r="W378" s="116" t="n">
        <v>2</v>
      </c>
      <c r="X378" s="116" t="n">
        <v>2</v>
      </c>
      <c r="Y378" s="116" t="n">
        <v>2</v>
      </c>
      <c r="Z378" s="116" t="n">
        <v>2</v>
      </c>
      <c r="AA378" s="116" t="n">
        <v>2</v>
      </c>
      <c r="AB378" s="116" t="n">
        <v>2</v>
      </c>
      <c r="AC378" s="116" t="n">
        <v>2</v>
      </c>
      <c r="AD378" s="116" t="n">
        <v>2</v>
      </c>
      <c r="AE378" s="116" t="n">
        <v>2</v>
      </c>
      <c r="AF378" s="116" t="n">
        <v>2</v>
      </c>
      <c r="AG378" s="116" t="n">
        <v>2</v>
      </c>
      <c r="AH378" s="116" t="n">
        <v>2</v>
      </c>
      <c r="AI378" s="116" t="n">
        <v>2</v>
      </c>
      <c r="AJ378" s="116" t="n">
        <v>2</v>
      </c>
      <c r="AK378" s="116" t="n">
        <v>2</v>
      </c>
      <c r="AL378" s="116" t="n">
        <v>2</v>
      </c>
      <c r="AM378" s="116" t="n">
        <v>2</v>
      </c>
    </row>
    <row r="379" customFormat="false" ht="21" hidden="false" customHeight="true" outlineLevel="0" collapsed="false">
      <c r="A379" s="46"/>
      <c r="B379" s="46"/>
      <c r="C379" s="46" t="s">
        <v>218</v>
      </c>
      <c r="D379" s="116" t="n">
        <v>2</v>
      </c>
      <c r="E379" s="116" t="n">
        <v>2</v>
      </c>
      <c r="F379" s="116" t="n">
        <v>2</v>
      </c>
      <c r="G379" s="116" t="n">
        <v>2</v>
      </c>
      <c r="H379" s="116" t="n">
        <v>2</v>
      </c>
      <c r="I379" s="116" t="n">
        <v>2</v>
      </c>
      <c r="J379" s="116" t="n">
        <v>2</v>
      </c>
      <c r="K379" s="116" t="n">
        <v>2</v>
      </c>
      <c r="L379" s="116" t="n">
        <v>2</v>
      </c>
      <c r="M379" s="116" t="n">
        <v>2</v>
      </c>
      <c r="N379" s="116" t="n">
        <v>2</v>
      </c>
      <c r="O379" s="116" t="n">
        <v>2</v>
      </c>
      <c r="P379" s="116" t="n">
        <v>2</v>
      </c>
      <c r="Q379" s="116" t="n">
        <v>2</v>
      </c>
      <c r="R379" s="116" t="n">
        <v>2</v>
      </c>
      <c r="S379" s="116" t="n">
        <v>2</v>
      </c>
      <c r="T379" s="116" t="n">
        <v>2</v>
      </c>
      <c r="U379" s="116" t="n">
        <v>2</v>
      </c>
      <c r="V379" s="116" t="n">
        <v>2</v>
      </c>
      <c r="W379" s="116" t="n">
        <v>2</v>
      </c>
      <c r="X379" s="116" t="n">
        <v>2</v>
      </c>
      <c r="Y379" s="116" t="n">
        <v>2</v>
      </c>
      <c r="Z379" s="116" t="n">
        <v>2</v>
      </c>
      <c r="AA379" s="116" t="n">
        <v>2</v>
      </c>
      <c r="AB379" s="116" t="n">
        <v>2</v>
      </c>
      <c r="AC379" s="116" t="n">
        <v>2</v>
      </c>
      <c r="AD379" s="116" t="n">
        <v>2</v>
      </c>
      <c r="AE379" s="116" t="n">
        <v>2</v>
      </c>
      <c r="AF379" s="116" t="n">
        <v>2</v>
      </c>
      <c r="AG379" s="116" t="n">
        <v>2</v>
      </c>
      <c r="AH379" s="116" t="n">
        <v>2</v>
      </c>
      <c r="AI379" s="116" t="n">
        <v>2</v>
      </c>
      <c r="AJ379" s="116" t="n">
        <v>2</v>
      </c>
      <c r="AK379" s="116" t="n">
        <v>2</v>
      </c>
      <c r="AL379" s="116" t="n">
        <v>2</v>
      </c>
      <c r="AM379" s="116" t="n">
        <v>2</v>
      </c>
    </row>
    <row r="380" customFormat="false" ht="21" hidden="false" customHeight="true" outlineLevel="0" collapsed="false">
      <c r="A380" s="46"/>
      <c r="B380" s="46"/>
      <c r="C380" s="46" t="s">
        <v>220</v>
      </c>
      <c r="D380" s="116" t="n">
        <v>2</v>
      </c>
      <c r="E380" s="116" t="n">
        <v>2</v>
      </c>
      <c r="F380" s="116" t="n">
        <v>2</v>
      </c>
      <c r="G380" s="116" t="n">
        <v>2</v>
      </c>
      <c r="H380" s="116" t="n">
        <v>2</v>
      </c>
      <c r="I380" s="116" t="n">
        <v>2</v>
      </c>
      <c r="J380" s="116" t="n">
        <v>2</v>
      </c>
      <c r="K380" s="116" t="n">
        <v>2</v>
      </c>
      <c r="L380" s="116" t="n">
        <v>2</v>
      </c>
      <c r="M380" s="116" t="n">
        <v>2</v>
      </c>
      <c r="N380" s="116" t="n">
        <v>2</v>
      </c>
      <c r="O380" s="116" t="n">
        <v>2</v>
      </c>
      <c r="P380" s="116" t="n">
        <v>2</v>
      </c>
      <c r="Q380" s="116" t="n">
        <v>2</v>
      </c>
      <c r="R380" s="116" t="n">
        <v>2</v>
      </c>
      <c r="S380" s="116" t="n">
        <v>2</v>
      </c>
      <c r="T380" s="116" t="n">
        <v>2</v>
      </c>
      <c r="U380" s="116" t="n">
        <v>2</v>
      </c>
      <c r="V380" s="116" t="n">
        <v>2</v>
      </c>
      <c r="W380" s="116" t="n">
        <v>2</v>
      </c>
      <c r="X380" s="116" t="n">
        <v>2</v>
      </c>
      <c r="Y380" s="116" t="n">
        <v>2</v>
      </c>
      <c r="Z380" s="116" t="n">
        <v>2</v>
      </c>
      <c r="AA380" s="116" t="n">
        <v>2</v>
      </c>
      <c r="AB380" s="116" t="n">
        <v>2</v>
      </c>
      <c r="AC380" s="116" t="n">
        <v>2</v>
      </c>
      <c r="AD380" s="116" t="n">
        <v>2</v>
      </c>
      <c r="AE380" s="116" t="n">
        <v>2</v>
      </c>
      <c r="AF380" s="116" t="n">
        <v>2</v>
      </c>
      <c r="AG380" s="116" t="n">
        <v>2</v>
      </c>
      <c r="AH380" s="116" t="n">
        <v>2</v>
      </c>
      <c r="AI380" s="116" t="n">
        <v>2</v>
      </c>
      <c r="AJ380" s="116" t="n">
        <v>2</v>
      </c>
      <c r="AK380" s="116" t="n">
        <v>2</v>
      </c>
      <c r="AL380" s="116" t="n">
        <v>2</v>
      </c>
      <c r="AM380" s="116" t="n">
        <v>2</v>
      </c>
    </row>
    <row r="381" customFormat="false" ht="21" hidden="false" customHeight="true" outlineLevel="0" collapsed="false">
      <c r="A381" s="46"/>
      <c r="B381" s="46"/>
      <c r="C381" s="46" t="s">
        <v>221</v>
      </c>
      <c r="D381" s="116" t="n">
        <v>2</v>
      </c>
      <c r="E381" s="116" t="n">
        <v>2</v>
      </c>
      <c r="F381" s="116" t="n">
        <v>2</v>
      </c>
      <c r="G381" s="116" t="n">
        <v>2</v>
      </c>
      <c r="H381" s="116" t="n">
        <v>2</v>
      </c>
      <c r="I381" s="116" t="n">
        <v>2</v>
      </c>
      <c r="J381" s="116" t="n">
        <v>2</v>
      </c>
      <c r="K381" s="116" t="n">
        <v>2</v>
      </c>
      <c r="L381" s="116" t="n">
        <v>2</v>
      </c>
      <c r="M381" s="116" t="n">
        <v>2</v>
      </c>
      <c r="N381" s="116" t="n">
        <v>2</v>
      </c>
      <c r="O381" s="116" t="n">
        <v>2</v>
      </c>
      <c r="P381" s="116" t="n">
        <v>2</v>
      </c>
      <c r="Q381" s="116" t="n">
        <v>2</v>
      </c>
      <c r="R381" s="116" t="n">
        <v>2</v>
      </c>
      <c r="S381" s="116" t="n">
        <v>2</v>
      </c>
      <c r="T381" s="116" t="n">
        <v>2</v>
      </c>
      <c r="U381" s="116" t="n">
        <v>2</v>
      </c>
      <c r="V381" s="116" t="n">
        <v>2</v>
      </c>
      <c r="W381" s="116" t="n">
        <v>2</v>
      </c>
      <c r="X381" s="116" t="n">
        <v>2</v>
      </c>
      <c r="Y381" s="116" t="n">
        <v>2</v>
      </c>
      <c r="Z381" s="116" t="n">
        <v>2</v>
      </c>
      <c r="AA381" s="116" t="n">
        <v>2</v>
      </c>
      <c r="AB381" s="116" t="n">
        <v>2</v>
      </c>
      <c r="AC381" s="116" t="n">
        <v>2</v>
      </c>
      <c r="AD381" s="116" t="n">
        <v>2</v>
      </c>
      <c r="AE381" s="116" t="n">
        <v>2</v>
      </c>
      <c r="AF381" s="116" t="n">
        <v>2</v>
      </c>
      <c r="AG381" s="116" t="n">
        <v>2</v>
      </c>
      <c r="AH381" s="116" t="n">
        <v>2</v>
      </c>
      <c r="AI381" s="116" t="n">
        <v>2</v>
      </c>
      <c r="AJ381" s="116" t="n">
        <v>2</v>
      </c>
      <c r="AK381" s="116" t="n">
        <v>2</v>
      </c>
      <c r="AL381" s="116" t="n">
        <v>2</v>
      </c>
      <c r="AM381" s="116" t="n">
        <v>2</v>
      </c>
    </row>
    <row r="382" customFormat="false" ht="21" hidden="false" customHeight="true" outlineLevel="0" collapsed="false">
      <c r="A382" s="46"/>
      <c r="B382" s="46"/>
      <c r="C382" s="46" t="s">
        <v>222</v>
      </c>
      <c r="D382" s="116" t="n">
        <v>2</v>
      </c>
      <c r="E382" s="116" t="n">
        <v>2</v>
      </c>
      <c r="F382" s="116" t="n">
        <v>2</v>
      </c>
      <c r="G382" s="116" t="n">
        <v>2</v>
      </c>
      <c r="H382" s="116" t="n">
        <v>2</v>
      </c>
      <c r="I382" s="116" t="n">
        <v>2</v>
      </c>
      <c r="J382" s="116" t="n">
        <v>2</v>
      </c>
      <c r="K382" s="116" t="n">
        <v>2</v>
      </c>
      <c r="L382" s="116" t="n">
        <v>2</v>
      </c>
      <c r="M382" s="116" t="n">
        <v>2</v>
      </c>
      <c r="N382" s="116" t="n">
        <v>2</v>
      </c>
      <c r="O382" s="116" t="n">
        <v>2</v>
      </c>
      <c r="P382" s="116" t="n">
        <v>2</v>
      </c>
      <c r="Q382" s="116" t="n">
        <v>2</v>
      </c>
      <c r="R382" s="116" t="n">
        <v>2</v>
      </c>
      <c r="S382" s="116" t="n">
        <v>2</v>
      </c>
      <c r="T382" s="116" t="n">
        <v>2</v>
      </c>
      <c r="U382" s="116" t="n">
        <v>2</v>
      </c>
      <c r="V382" s="116" t="n">
        <v>2</v>
      </c>
      <c r="W382" s="116" t="n">
        <v>2</v>
      </c>
      <c r="X382" s="116" t="n">
        <v>2</v>
      </c>
      <c r="Y382" s="116" t="n">
        <v>2</v>
      </c>
      <c r="Z382" s="116" t="n">
        <v>2</v>
      </c>
      <c r="AA382" s="116" t="n">
        <v>2</v>
      </c>
      <c r="AB382" s="116" t="n">
        <v>2</v>
      </c>
      <c r="AC382" s="116" t="n">
        <v>2</v>
      </c>
      <c r="AD382" s="116" t="n">
        <v>2</v>
      </c>
      <c r="AE382" s="116" t="n">
        <v>2</v>
      </c>
      <c r="AF382" s="116" t="n">
        <v>2</v>
      </c>
      <c r="AG382" s="116" t="n">
        <v>2</v>
      </c>
      <c r="AH382" s="116" t="n">
        <v>2</v>
      </c>
      <c r="AI382" s="116" t="n">
        <v>2</v>
      </c>
      <c r="AJ382" s="116" t="n">
        <v>2</v>
      </c>
      <c r="AK382" s="116" t="n">
        <v>2</v>
      </c>
      <c r="AL382" s="116" t="n">
        <v>2</v>
      </c>
      <c r="AM382" s="116" t="n">
        <v>2</v>
      </c>
    </row>
    <row r="383" customFormat="false" ht="21" hidden="false" customHeight="true" outlineLevel="0" collapsed="false">
      <c r="A383" s="46"/>
      <c r="B383" s="46"/>
      <c r="C383" s="46" t="s">
        <v>223</v>
      </c>
      <c r="D383" s="116" t="n">
        <v>2</v>
      </c>
      <c r="E383" s="116" t="n">
        <v>2</v>
      </c>
      <c r="F383" s="116" t="n">
        <v>2</v>
      </c>
      <c r="G383" s="116" t="n">
        <v>2</v>
      </c>
      <c r="H383" s="116" t="n">
        <v>2</v>
      </c>
      <c r="I383" s="116" t="n">
        <v>2</v>
      </c>
      <c r="J383" s="116" t="n">
        <v>2</v>
      </c>
      <c r="K383" s="116" t="n">
        <v>2</v>
      </c>
      <c r="L383" s="116" t="n">
        <v>2</v>
      </c>
      <c r="M383" s="116" t="n">
        <v>2</v>
      </c>
      <c r="N383" s="116" t="n">
        <v>2</v>
      </c>
      <c r="O383" s="116" t="n">
        <v>2</v>
      </c>
      <c r="P383" s="116" t="n">
        <v>2</v>
      </c>
      <c r="Q383" s="116" t="n">
        <v>2</v>
      </c>
      <c r="R383" s="116" t="n">
        <v>2</v>
      </c>
      <c r="S383" s="116" t="n">
        <v>2</v>
      </c>
      <c r="T383" s="116" t="n">
        <v>2</v>
      </c>
      <c r="U383" s="116" t="n">
        <v>2</v>
      </c>
      <c r="V383" s="116" t="n">
        <v>2</v>
      </c>
      <c r="W383" s="116" t="n">
        <v>2</v>
      </c>
      <c r="X383" s="116" t="n">
        <v>2</v>
      </c>
      <c r="Y383" s="116" t="n">
        <v>2</v>
      </c>
      <c r="Z383" s="116" t="n">
        <v>2</v>
      </c>
      <c r="AA383" s="116" t="n">
        <v>2</v>
      </c>
      <c r="AB383" s="116" t="n">
        <v>2</v>
      </c>
      <c r="AC383" s="116" t="n">
        <v>2</v>
      </c>
      <c r="AD383" s="116" t="n">
        <v>2</v>
      </c>
      <c r="AE383" s="116" t="n">
        <v>2</v>
      </c>
      <c r="AF383" s="116" t="n">
        <v>2</v>
      </c>
      <c r="AG383" s="116" t="n">
        <v>2</v>
      </c>
      <c r="AH383" s="116" t="n">
        <v>2</v>
      </c>
      <c r="AI383" s="116" t="n">
        <v>2</v>
      </c>
      <c r="AJ383" s="116" t="n">
        <v>2</v>
      </c>
      <c r="AK383" s="116" t="n">
        <v>2</v>
      </c>
      <c r="AL383" s="116" t="n">
        <v>2</v>
      </c>
      <c r="AM383" s="116" t="n">
        <v>2</v>
      </c>
    </row>
    <row r="384" customFormat="false" ht="21" hidden="false" customHeight="true" outlineLevel="0" collapsed="false">
      <c r="A384" s="46"/>
      <c r="B384" s="46"/>
      <c r="C384" s="46"/>
      <c r="D384" s="112"/>
      <c r="E384" s="112"/>
      <c r="F384" s="112"/>
      <c r="G384" s="112"/>
      <c r="H384" s="112"/>
      <c r="I384" s="112"/>
      <c r="J384" s="112"/>
      <c r="K384" s="112"/>
      <c r="L384" s="112"/>
      <c r="M384" s="112"/>
      <c r="N384" s="112"/>
      <c r="O384" s="112"/>
      <c r="P384" s="112"/>
      <c r="Q384" s="112"/>
      <c r="R384" s="112"/>
      <c r="S384" s="112"/>
      <c r="T384" s="112"/>
      <c r="U384" s="112"/>
      <c r="V384" s="112"/>
      <c r="W384" s="112"/>
      <c r="X384" s="112"/>
      <c r="Y384" s="112"/>
      <c r="Z384" s="112"/>
      <c r="AA384" s="112"/>
      <c r="AB384" s="112"/>
      <c r="AC384" s="112"/>
      <c r="AD384" s="112"/>
      <c r="AE384" s="112"/>
      <c r="AF384" s="112"/>
      <c r="AG384" s="112"/>
      <c r="AH384" s="112"/>
      <c r="AI384" s="112"/>
      <c r="AJ384" s="112"/>
      <c r="AK384" s="112"/>
      <c r="AL384" s="112"/>
      <c r="AM384" s="112"/>
    </row>
    <row r="385" customFormat="false" ht="21" hidden="false" customHeight="true" outlineLevel="0" collapsed="false">
      <c r="A385" s="46"/>
      <c r="B385" s="46"/>
      <c r="C385" s="89" t="s">
        <v>362</v>
      </c>
      <c r="D385" s="115" t="n">
        <f aca="false">CHOOSE(Settings!$C$5,D386,D387,D388,D389,D390,D391,D392,D393,D394,D395,D396)</f>
        <v>3</v>
      </c>
      <c r="E385" s="115" t="n">
        <f aca="false">CHOOSE(Settings!$C$5,E386,E387,E388,E389,E390,E391,E392,E393,E394,E395,E396)</f>
        <v>3</v>
      </c>
      <c r="F385" s="115" t="n">
        <f aca="false">CHOOSE(Settings!$C$5,F386,F387,F388,F389,F390,F391,F392,F393,F394,F395,F396)</f>
        <v>3</v>
      </c>
      <c r="G385" s="115" t="n">
        <f aca="false">CHOOSE(Settings!$C$5,G386,G387,G388,G389,G390,G391,G392,G393,G394,G395,G396)</f>
        <v>3</v>
      </c>
      <c r="H385" s="115" t="n">
        <f aca="false">CHOOSE(Settings!$C$5,H386,H387,H388,H389,H390,H391,H392,H393,H394,H395,H396)</f>
        <v>3</v>
      </c>
      <c r="I385" s="115" t="n">
        <f aca="false">CHOOSE(Settings!$C$5,I386,I387,I388,I389,I390,I391,I392,I393,I394,I395,I396)</f>
        <v>3</v>
      </c>
      <c r="J385" s="115" t="n">
        <f aca="false">CHOOSE(Settings!$C$5,J386,J387,J388,J389,J390,J391,J392,J393,J394,J395,J396)</f>
        <v>3</v>
      </c>
      <c r="K385" s="115" t="n">
        <f aca="false">CHOOSE(Settings!$C$5,K386,K387,K388,K389,K390,K391,K392,K393,K394,K395,K396)</f>
        <v>3</v>
      </c>
      <c r="L385" s="115" t="n">
        <f aca="false">CHOOSE(Settings!$C$5,L386,L387,L388,L389,L390,L391,L392,L393,L394,L395,L396)</f>
        <v>3</v>
      </c>
      <c r="M385" s="115" t="n">
        <f aca="false">CHOOSE(Settings!$C$5,M386,M387,M388,M389,M390,M391,M392,M393,M394,M395,M396)</f>
        <v>3</v>
      </c>
      <c r="N385" s="115" t="n">
        <f aca="false">CHOOSE(Settings!$C$5,N386,N387,N388,N389,N390,N391,N392,N393,N394,N395,N396)</f>
        <v>3</v>
      </c>
      <c r="O385" s="115" t="n">
        <f aca="false">CHOOSE(Settings!$C$5,O386,O387,O388,O389,O390,O391,O392,O393,O394,O395,O396)</f>
        <v>3</v>
      </c>
      <c r="P385" s="115" t="n">
        <f aca="false">CHOOSE(Settings!$C$5,P386,P387,P388,P389,P390,P391,P392,P393,P394,P395,P396)</f>
        <v>3</v>
      </c>
      <c r="Q385" s="115" t="n">
        <f aca="false">CHOOSE(Settings!$C$5,Q386,Q387,Q388,Q389,Q390,Q391,Q392,Q393,Q394,Q395,Q396)</f>
        <v>3</v>
      </c>
      <c r="R385" s="115" t="n">
        <f aca="false">CHOOSE(Settings!$C$5,R386,R387,R388,R389,R390,R391,R392,R393,R394,R395,R396)</f>
        <v>3</v>
      </c>
      <c r="S385" s="115" t="n">
        <f aca="false">CHOOSE(Settings!$C$5,S386,S387,S388,S389,S390,S391,S392,S393,S394,S395,S396)</f>
        <v>3</v>
      </c>
      <c r="T385" s="115" t="n">
        <f aca="false">CHOOSE(Settings!$C$5,T386,T387,T388,T389,T390,T391,T392,T393,T394,T395,T396)</f>
        <v>3</v>
      </c>
      <c r="U385" s="115" t="n">
        <f aca="false">CHOOSE(Settings!$C$5,U386,U387,U388,U389,U390,U391,U392,U393,U394,U395,U396)</f>
        <v>3</v>
      </c>
      <c r="V385" s="115" t="n">
        <f aca="false">CHOOSE(Settings!$C$5,V386,V387,V388,V389,V390,V391,V392,V393,V394,V395,V396)</f>
        <v>3</v>
      </c>
      <c r="W385" s="115" t="n">
        <f aca="false">CHOOSE(Settings!$C$5,W386,W387,W388,W389,W390,W391,W392,W393,W394,W395,W396)</f>
        <v>3</v>
      </c>
      <c r="X385" s="115" t="n">
        <f aca="false">CHOOSE(Settings!$C$5,X386,X387,X388,X389,X390,X391,X392,X393,X394,X395,X396)</f>
        <v>3</v>
      </c>
      <c r="Y385" s="115" t="n">
        <f aca="false">CHOOSE(Settings!$C$5,Y386,Y387,Y388,Y389,Y390,Y391,Y392,Y393,Y394,Y395,Y396)</f>
        <v>3</v>
      </c>
      <c r="Z385" s="115" t="n">
        <f aca="false">CHOOSE(Settings!$C$5,Z386,Z387,Z388,Z389,Z390,Z391,Z392,Z393,Z394,Z395,Z396)</f>
        <v>3</v>
      </c>
      <c r="AA385" s="115" t="n">
        <f aca="false">CHOOSE(Settings!$C$5,AA386,AA387,AA388,AA389,AA390,AA391,AA392,AA393,AA394,AA395,AA396)</f>
        <v>3</v>
      </c>
      <c r="AB385" s="115" t="n">
        <f aca="false">CHOOSE(Settings!$C$5,AB386,AB387,AB388,AB389,AB390,AB391,AB392,AB393,AB394,AB395,AB396)</f>
        <v>3</v>
      </c>
      <c r="AC385" s="115" t="n">
        <f aca="false">CHOOSE(Settings!$C$5,AC386,AC387,AC388,AC389,AC390,AC391,AC392,AC393,AC394,AC395,AC396)</f>
        <v>3</v>
      </c>
      <c r="AD385" s="115" t="n">
        <f aca="false">CHOOSE(Settings!$C$5,AD386,AD387,AD388,AD389,AD390,AD391,AD392,AD393,AD394,AD395,AD396)</f>
        <v>3</v>
      </c>
      <c r="AE385" s="115" t="n">
        <f aca="false">CHOOSE(Settings!$C$5,AE386,AE387,AE388,AE389,AE390,AE391,AE392,AE393,AE394,AE395,AE396)</f>
        <v>4</v>
      </c>
      <c r="AF385" s="115" t="n">
        <f aca="false">CHOOSE(Settings!$C$5,AF386,AF387,AF388,AF389,AF390,AF391,AF392,AF393,AF394,AF395,AF396)</f>
        <v>4</v>
      </c>
      <c r="AG385" s="115" t="n">
        <f aca="false">CHOOSE(Settings!$C$5,AG386,AG387,AG388,AG389,AG390,AG391,AG392,AG393,AG394,AG395,AG396)</f>
        <v>4</v>
      </c>
      <c r="AH385" s="115" t="n">
        <f aca="false">CHOOSE(Settings!$C$5,AH386,AH387,AH388,AH389,AH390,AH391,AH392,AH393,AH394,AH395,AH396)</f>
        <v>4</v>
      </c>
      <c r="AI385" s="115" t="n">
        <f aca="false">CHOOSE(Settings!$C$5,AI386,AI387,AI388,AI389,AI390,AI391,AI392,AI393,AI394,AI395,AI396)</f>
        <v>4</v>
      </c>
      <c r="AJ385" s="115" t="n">
        <f aca="false">CHOOSE(Settings!$C$5,AJ386,AJ387,AJ388,AJ389,AJ390,AJ391,AJ392,AJ393,AJ394,AJ395,AJ396)</f>
        <v>4</v>
      </c>
      <c r="AK385" s="115" t="n">
        <f aca="false">CHOOSE(Settings!$C$5,AK386,AK387,AK388,AK389,AK390,AK391,AK392,AK393,AK394,AK395,AK396)</f>
        <v>4</v>
      </c>
      <c r="AL385" s="115" t="n">
        <f aca="false">CHOOSE(Settings!$C$5,AL386,AL387,AL388,AL389,AL390,AL391,AL392,AL393,AL394,AL395,AL396)</f>
        <v>4</v>
      </c>
      <c r="AM385" s="115" t="n">
        <f aca="false">CHOOSE(Settings!$C$5,AM386,AM387,AM388,AM389,AM390,AM391,AM392,AM393,AM394,AM395,AM396)</f>
        <v>4</v>
      </c>
    </row>
    <row r="386" customFormat="false" ht="21" hidden="false" customHeight="true" outlineLevel="0" collapsed="false">
      <c r="A386" s="46"/>
      <c r="B386" s="46"/>
      <c r="C386" s="46" t="s">
        <v>207</v>
      </c>
      <c r="D386" s="116" t="n">
        <v>3</v>
      </c>
      <c r="E386" s="116" t="n">
        <v>3</v>
      </c>
      <c r="F386" s="116" t="n">
        <v>3</v>
      </c>
      <c r="G386" s="116" t="n">
        <v>3</v>
      </c>
      <c r="H386" s="116" t="n">
        <v>3</v>
      </c>
      <c r="I386" s="116" t="n">
        <v>3</v>
      </c>
      <c r="J386" s="116" t="n">
        <v>3</v>
      </c>
      <c r="K386" s="116" t="n">
        <v>3</v>
      </c>
      <c r="L386" s="116" t="n">
        <v>3</v>
      </c>
      <c r="M386" s="116" t="n">
        <v>3</v>
      </c>
      <c r="N386" s="116" t="n">
        <v>3</v>
      </c>
      <c r="O386" s="116" t="n">
        <v>3</v>
      </c>
      <c r="P386" s="116" t="n">
        <v>3</v>
      </c>
      <c r="Q386" s="116" t="n">
        <v>3</v>
      </c>
      <c r="R386" s="116" t="n">
        <v>3</v>
      </c>
      <c r="S386" s="116" t="n">
        <v>3</v>
      </c>
      <c r="T386" s="116" t="n">
        <v>3</v>
      </c>
      <c r="U386" s="116" t="n">
        <v>3</v>
      </c>
      <c r="V386" s="116" t="n">
        <v>3</v>
      </c>
      <c r="W386" s="116" t="n">
        <v>3</v>
      </c>
      <c r="X386" s="116" t="n">
        <v>3</v>
      </c>
      <c r="Y386" s="116" t="n">
        <v>3</v>
      </c>
      <c r="Z386" s="116" t="n">
        <v>3</v>
      </c>
      <c r="AA386" s="116" t="n">
        <v>3</v>
      </c>
      <c r="AB386" s="116" t="n">
        <v>3</v>
      </c>
      <c r="AC386" s="116" t="n">
        <v>3</v>
      </c>
      <c r="AD386" s="116" t="n">
        <v>3</v>
      </c>
      <c r="AE386" s="116" t="n">
        <v>3</v>
      </c>
      <c r="AF386" s="116" t="n">
        <v>4</v>
      </c>
      <c r="AG386" s="116" t="n">
        <v>4</v>
      </c>
      <c r="AH386" s="116" t="n">
        <v>4</v>
      </c>
      <c r="AI386" s="116" t="n">
        <v>4</v>
      </c>
      <c r="AJ386" s="116" t="n">
        <v>4</v>
      </c>
      <c r="AK386" s="116" t="n">
        <v>4</v>
      </c>
      <c r="AL386" s="116" t="n">
        <v>4</v>
      </c>
      <c r="AM386" s="116" t="n">
        <v>4</v>
      </c>
    </row>
    <row r="387" customFormat="false" ht="21" hidden="false" customHeight="true" outlineLevel="0" collapsed="false">
      <c r="A387" s="46"/>
      <c r="B387" s="46"/>
      <c r="C387" s="46" t="s">
        <v>209</v>
      </c>
      <c r="D387" s="116" t="n">
        <v>3</v>
      </c>
      <c r="E387" s="116" t="n">
        <v>3</v>
      </c>
      <c r="F387" s="116" t="n">
        <v>3</v>
      </c>
      <c r="G387" s="116" t="n">
        <v>3</v>
      </c>
      <c r="H387" s="116" t="n">
        <v>3</v>
      </c>
      <c r="I387" s="116" t="n">
        <v>3</v>
      </c>
      <c r="J387" s="116" t="n">
        <v>3</v>
      </c>
      <c r="K387" s="116" t="n">
        <v>3</v>
      </c>
      <c r="L387" s="116" t="n">
        <v>3</v>
      </c>
      <c r="M387" s="116" t="n">
        <v>3</v>
      </c>
      <c r="N387" s="116" t="n">
        <v>3</v>
      </c>
      <c r="O387" s="116" t="n">
        <v>3</v>
      </c>
      <c r="P387" s="116" t="n">
        <v>3</v>
      </c>
      <c r="Q387" s="116" t="n">
        <v>3</v>
      </c>
      <c r="R387" s="116" t="n">
        <v>3</v>
      </c>
      <c r="S387" s="116" t="n">
        <v>3</v>
      </c>
      <c r="T387" s="116" t="n">
        <v>3</v>
      </c>
      <c r="U387" s="116" t="n">
        <v>3</v>
      </c>
      <c r="V387" s="116" t="n">
        <v>3</v>
      </c>
      <c r="W387" s="116" t="n">
        <v>3</v>
      </c>
      <c r="X387" s="116" t="n">
        <v>3</v>
      </c>
      <c r="Y387" s="116" t="n">
        <v>3</v>
      </c>
      <c r="Z387" s="116" t="n">
        <v>3</v>
      </c>
      <c r="AA387" s="116" t="n">
        <v>3</v>
      </c>
      <c r="AB387" s="116" t="n">
        <v>3</v>
      </c>
      <c r="AC387" s="116" t="n">
        <v>3</v>
      </c>
      <c r="AD387" s="116" t="n">
        <v>3</v>
      </c>
      <c r="AE387" s="116" t="n">
        <v>4</v>
      </c>
      <c r="AF387" s="116" t="n">
        <v>4</v>
      </c>
      <c r="AG387" s="116" t="n">
        <v>4</v>
      </c>
      <c r="AH387" s="116" t="n">
        <v>4</v>
      </c>
      <c r="AI387" s="116" t="n">
        <v>4</v>
      </c>
      <c r="AJ387" s="116" t="n">
        <v>4</v>
      </c>
      <c r="AK387" s="116" t="n">
        <v>4</v>
      </c>
      <c r="AL387" s="116" t="n">
        <v>4</v>
      </c>
      <c r="AM387" s="116" t="n">
        <v>4</v>
      </c>
    </row>
    <row r="388" customFormat="false" ht="21" hidden="false" customHeight="true" outlineLevel="0" collapsed="false">
      <c r="A388" s="46"/>
      <c r="B388" s="46"/>
      <c r="C388" s="46" t="s">
        <v>210</v>
      </c>
      <c r="D388" s="116" t="n">
        <v>3</v>
      </c>
      <c r="E388" s="116" t="n">
        <v>3</v>
      </c>
      <c r="F388" s="116" t="n">
        <v>3</v>
      </c>
      <c r="G388" s="116" t="n">
        <v>3</v>
      </c>
      <c r="H388" s="116" t="n">
        <v>3</v>
      </c>
      <c r="I388" s="116" t="n">
        <v>3</v>
      </c>
      <c r="J388" s="116" t="n">
        <v>3</v>
      </c>
      <c r="K388" s="116" t="n">
        <v>3</v>
      </c>
      <c r="L388" s="116" t="n">
        <v>3</v>
      </c>
      <c r="M388" s="116" t="n">
        <v>3</v>
      </c>
      <c r="N388" s="116" t="n">
        <v>3</v>
      </c>
      <c r="O388" s="116" t="n">
        <v>3</v>
      </c>
      <c r="P388" s="116" t="n">
        <v>3</v>
      </c>
      <c r="Q388" s="116" t="n">
        <v>3</v>
      </c>
      <c r="R388" s="116" t="n">
        <v>3</v>
      </c>
      <c r="S388" s="116" t="n">
        <v>3</v>
      </c>
      <c r="T388" s="116" t="n">
        <v>3</v>
      </c>
      <c r="U388" s="116" t="n">
        <v>3</v>
      </c>
      <c r="V388" s="116" t="n">
        <v>3</v>
      </c>
      <c r="W388" s="116" t="n">
        <v>3</v>
      </c>
      <c r="X388" s="116" t="n">
        <v>3</v>
      </c>
      <c r="Y388" s="116" t="n">
        <v>3</v>
      </c>
      <c r="Z388" s="116" t="n">
        <v>3</v>
      </c>
      <c r="AA388" s="116" t="n">
        <v>3</v>
      </c>
      <c r="AB388" s="116" t="n">
        <v>3</v>
      </c>
      <c r="AC388" s="116" t="n">
        <v>3</v>
      </c>
      <c r="AD388" s="116" t="n">
        <v>3</v>
      </c>
      <c r="AE388" s="116" t="n">
        <v>4</v>
      </c>
      <c r="AF388" s="116" t="n">
        <v>4</v>
      </c>
      <c r="AG388" s="116" t="n">
        <v>4</v>
      </c>
      <c r="AH388" s="116" t="n">
        <v>4</v>
      </c>
      <c r="AI388" s="116" t="n">
        <v>4</v>
      </c>
      <c r="AJ388" s="116" t="n">
        <v>4</v>
      </c>
      <c r="AK388" s="116" t="n">
        <v>4</v>
      </c>
      <c r="AL388" s="116" t="n">
        <v>4</v>
      </c>
      <c r="AM388" s="116" t="n">
        <v>4</v>
      </c>
    </row>
    <row r="389" customFormat="false" ht="21" hidden="false" customHeight="true" outlineLevel="0" collapsed="false">
      <c r="A389" s="46"/>
      <c r="B389" s="46"/>
      <c r="C389" s="46" t="s">
        <v>212</v>
      </c>
      <c r="D389" s="116" t="n">
        <v>3</v>
      </c>
      <c r="E389" s="116" t="n">
        <v>3</v>
      </c>
      <c r="F389" s="116" t="n">
        <v>3</v>
      </c>
      <c r="G389" s="116" t="n">
        <v>3</v>
      </c>
      <c r="H389" s="116" t="n">
        <v>3</v>
      </c>
      <c r="I389" s="116" t="n">
        <v>3</v>
      </c>
      <c r="J389" s="116" t="n">
        <v>3</v>
      </c>
      <c r="K389" s="116" t="n">
        <v>3</v>
      </c>
      <c r="L389" s="116" t="n">
        <v>3</v>
      </c>
      <c r="M389" s="116" t="n">
        <v>3</v>
      </c>
      <c r="N389" s="116" t="n">
        <v>3</v>
      </c>
      <c r="O389" s="116" t="n">
        <v>3</v>
      </c>
      <c r="P389" s="116" t="n">
        <v>3</v>
      </c>
      <c r="Q389" s="116" t="n">
        <v>3</v>
      </c>
      <c r="R389" s="116" t="n">
        <v>3</v>
      </c>
      <c r="S389" s="116" t="n">
        <v>3</v>
      </c>
      <c r="T389" s="116" t="n">
        <v>3</v>
      </c>
      <c r="U389" s="116" t="n">
        <v>3</v>
      </c>
      <c r="V389" s="116" t="n">
        <v>3</v>
      </c>
      <c r="W389" s="116" t="n">
        <v>3</v>
      </c>
      <c r="X389" s="116" t="n">
        <v>3</v>
      </c>
      <c r="Y389" s="116" t="n">
        <v>3</v>
      </c>
      <c r="Z389" s="116" t="n">
        <v>3</v>
      </c>
      <c r="AA389" s="116" t="n">
        <v>3</v>
      </c>
      <c r="AB389" s="116" t="n">
        <v>3</v>
      </c>
      <c r="AC389" s="116" t="n">
        <v>3</v>
      </c>
      <c r="AD389" s="116" t="n">
        <v>3</v>
      </c>
      <c r="AE389" s="116" t="n">
        <v>4</v>
      </c>
      <c r="AF389" s="116" t="n">
        <v>4</v>
      </c>
      <c r="AG389" s="116" t="n">
        <v>4</v>
      </c>
      <c r="AH389" s="116" t="n">
        <v>4</v>
      </c>
      <c r="AI389" s="116" t="n">
        <v>4</v>
      </c>
      <c r="AJ389" s="116" t="n">
        <v>4</v>
      </c>
      <c r="AK389" s="116" t="n">
        <v>4</v>
      </c>
      <c r="AL389" s="116" t="n">
        <v>4</v>
      </c>
      <c r="AM389" s="116" t="n">
        <v>4</v>
      </c>
    </row>
    <row r="390" customFormat="false" ht="21" hidden="false" customHeight="true" outlineLevel="0" collapsed="false">
      <c r="A390" s="46"/>
      <c r="B390" s="46"/>
      <c r="C390" s="46" t="s">
        <v>214</v>
      </c>
      <c r="D390" s="116" t="n">
        <v>3</v>
      </c>
      <c r="E390" s="116" t="n">
        <v>3</v>
      </c>
      <c r="F390" s="116" t="n">
        <v>3</v>
      </c>
      <c r="G390" s="116" t="n">
        <v>3</v>
      </c>
      <c r="H390" s="116" t="n">
        <v>3</v>
      </c>
      <c r="I390" s="116" t="n">
        <v>3</v>
      </c>
      <c r="J390" s="116" t="n">
        <v>3</v>
      </c>
      <c r="K390" s="116" t="n">
        <v>3</v>
      </c>
      <c r="L390" s="116" t="n">
        <v>3</v>
      </c>
      <c r="M390" s="116" t="n">
        <v>3</v>
      </c>
      <c r="N390" s="116" t="n">
        <v>3</v>
      </c>
      <c r="O390" s="116" t="n">
        <v>3</v>
      </c>
      <c r="P390" s="116" t="n">
        <v>3</v>
      </c>
      <c r="Q390" s="116" t="n">
        <v>3</v>
      </c>
      <c r="R390" s="116" t="n">
        <v>3</v>
      </c>
      <c r="S390" s="116" t="n">
        <v>3</v>
      </c>
      <c r="T390" s="116" t="n">
        <v>3</v>
      </c>
      <c r="U390" s="116" t="n">
        <v>3</v>
      </c>
      <c r="V390" s="116" t="n">
        <v>3</v>
      </c>
      <c r="W390" s="116" t="n">
        <v>3</v>
      </c>
      <c r="X390" s="116" t="n">
        <v>3</v>
      </c>
      <c r="Y390" s="116" t="n">
        <v>3</v>
      </c>
      <c r="Z390" s="116" t="n">
        <v>3</v>
      </c>
      <c r="AA390" s="116" t="n">
        <v>3</v>
      </c>
      <c r="AB390" s="116" t="n">
        <v>3</v>
      </c>
      <c r="AC390" s="116" t="n">
        <v>3</v>
      </c>
      <c r="AD390" s="116" t="n">
        <v>3</v>
      </c>
      <c r="AE390" s="116" t="n">
        <v>4</v>
      </c>
      <c r="AF390" s="116" t="n">
        <v>4</v>
      </c>
      <c r="AG390" s="116" t="n">
        <v>4</v>
      </c>
      <c r="AH390" s="116" t="n">
        <v>4</v>
      </c>
      <c r="AI390" s="116" t="n">
        <v>4</v>
      </c>
      <c r="AJ390" s="116" t="n">
        <v>4</v>
      </c>
      <c r="AK390" s="116" t="n">
        <v>4</v>
      </c>
      <c r="AL390" s="116" t="n">
        <v>4</v>
      </c>
      <c r="AM390" s="116" t="n">
        <v>4</v>
      </c>
    </row>
    <row r="391" customFormat="false" ht="21" hidden="false" customHeight="true" outlineLevel="0" collapsed="false">
      <c r="A391" s="46"/>
      <c r="B391" s="46"/>
      <c r="C391" s="46" t="s">
        <v>216</v>
      </c>
      <c r="D391" s="116" t="n">
        <v>3</v>
      </c>
      <c r="E391" s="116" t="n">
        <v>3</v>
      </c>
      <c r="F391" s="116" t="n">
        <v>3</v>
      </c>
      <c r="G391" s="116" t="n">
        <v>3</v>
      </c>
      <c r="H391" s="116" t="n">
        <v>3</v>
      </c>
      <c r="I391" s="116" t="n">
        <v>3</v>
      </c>
      <c r="J391" s="116" t="n">
        <v>3</v>
      </c>
      <c r="K391" s="116" t="n">
        <v>3</v>
      </c>
      <c r="L391" s="116" t="n">
        <v>3</v>
      </c>
      <c r="M391" s="116" t="n">
        <v>3</v>
      </c>
      <c r="N391" s="116" t="n">
        <v>3</v>
      </c>
      <c r="O391" s="116" t="n">
        <v>3</v>
      </c>
      <c r="P391" s="116" t="n">
        <v>3</v>
      </c>
      <c r="Q391" s="116" t="n">
        <v>3</v>
      </c>
      <c r="R391" s="116" t="n">
        <v>3</v>
      </c>
      <c r="S391" s="116" t="n">
        <v>3</v>
      </c>
      <c r="T391" s="116" t="n">
        <v>3</v>
      </c>
      <c r="U391" s="116" t="n">
        <v>3</v>
      </c>
      <c r="V391" s="116" t="n">
        <v>3</v>
      </c>
      <c r="W391" s="116" t="n">
        <v>3</v>
      </c>
      <c r="X391" s="116" t="n">
        <v>3</v>
      </c>
      <c r="Y391" s="116" t="n">
        <v>3</v>
      </c>
      <c r="Z391" s="116" t="n">
        <v>3</v>
      </c>
      <c r="AA391" s="116" t="n">
        <v>3</v>
      </c>
      <c r="AB391" s="116" t="n">
        <v>3</v>
      </c>
      <c r="AC391" s="116" t="n">
        <v>3</v>
      </c>
      <c r="AD391" s="116" t="n">
        <v>3</v>
      </c>
      <c r="AE391" s="116" t="n">
        <v>4</v>
      </c>
      <c r="AF391" s="116" t="n">
        <v>4</v>
      </c>
      <c r="AG391" s="116" t="n">
        <v>4</v>
      </c>
      <c r="AH391" s="116" t="n">
        <v>4</v>
      </c>
      <c r="AI391" s="116" t="n">
        <v>4</v>
      </c>
      <c r="AJ391" s="116" t="n">
        <v>4</v>
      </c>
      <c r="AK391" s="116" t="n">
        <v>4</v>
      </c>
      <c r="AL391" s="116" t="n">
        <v>4</v>
      </c>
      <c r="AM391" s="116" t="n">
        <v>4</v>
      </c>
    </row>
    <row r="392" customFormat="false" ht="21" hidden="false" customHeight="true" outlineLevel="0" collapsed="false">
      <c r="A392" s="46"/>
      <c r="B392" s="46"/>
      <c r="C392" s="46" t="s">
        <v>218</v>
      </c>
      <c r="D392" s="116" t="n">
        <v>3</v>
      </c>
      <c r="E392" s="116" t="n">
        <v>3</v>
      </c>
      <c r="F392" s="116" t="n">
        <v>3</v>
      </c>
      <c r="G392" s="116" t="n">
        <v>3</v>
      </c>
      <c r="H392" s="116" t="n">
        <v>3</v>
      </c>
      <c r="I392" s="116" t="n">
        <v>3</v>
      </c>
      <c r="J392" s="116" t="n">
        <v>3</v>
      </c>
      <c r="K392" s="116" t="n">
        <v>3</v>
      </c>
      <c r="L392" s="116" t="n">
        <v>3</v>
      </c>
      <c r="M392" s="116" t="n">
        <v>3</v>
      </c>
      <c r="N392" s="116" t="n">
        <v>3</v>
      </c>
      <c r="O392" s="116" t="n">
        <v>3</v>
      </c>
      <c r="P392" s="116" t="n">
        <v>3</v>
      </c>
      <c r="Q392" s="116" t="n">
        <v>3</v>
      </c>
      <c r="R392" s="116" t="n">
        <v>3</v>
      </c>
      <c r="S392" s="116" t="n">
        <v>3</v>
      </c>
      <c r="T392" s="116" t="n">
        <v>3</v>
      </c>
      <c r="U392" s="116" t="n">
        <v>3</v>
      </c>
      <c r="V392" s="116" t="n">
        <v>3</v>
      </c>
      <c r="W392" s="116" t="n">
        <v>3</v>
      </c>
      <c r="X392" s="116" t="n">
        <v>3</v>
      </c>
      <c r="Y392" s="116" t="n">
        <v>3</v>
      </c>
      <c r="Z392" s="116" t="n">
        <v>3</v>
      </c>
      <c r="AA392" s="116" t="n">
        <v>3</v>
      </c>
      <c r="AB392" s="116" t="n">
        <v>3</v>
      </c>
      <c r="AC392" s="116" t="n">
        <v>3</v>
      </c>
      <c r="AD392" s="116" t="n">
        <v>3</v>
      </c>
      <c r="AE392" s="116" t="n">
        <v>4</v>
      </c>
      <c r="AF392" s="116" t="n">
        <v>4</v>
      </c>
      <c r="AG392" s="116" t="n">
        <v>4</v>
      </c>
      <c r="AH392" s="116" t="n">
        <v>4</v>
      </c>
      <c r="AI392" s="116" t="n">
        <v>4</v>
      </c>
      <c r="AJ392" s="116" t="n">
        <v>4</v>
      </c>
      <c r="AK392" s="116" t="n">
        <v>4</v>
      </c>
      <c r="AL392" s="116" t="n">
        <v>4</v>
      </c>
      <c r="AM392" s="116" t="n">
        <v>4</v>
      </c>
    </row>
    <row r="393" customFormat="false" ht="21" hidden="false" customHeight="true" outlineLevel="0" collapsed="false">
      <c r="A393" s="46"/>
      <c r="B393" s="46"/>
      <c r="C393" s="46" t="s">
        <v>220</v>
      </c>
      <c r="D393" s="116" t="n">
        <v>3</v>
      </c>
      <c r="E393" s="116" t="n">
        <v>3</v>
      </c>
      <c r="F393" s="116" t="n">
        <v>3</v>
      </c>
      <c r="G393" s="116" t="n">
        <v>3</v>
      </c>
      <c r="H393" s="116" t="n">
        <v>3</v>
      </c>
      <c r="I393" s="116" t="n">
        <v>3</v>
      </c>
      <c r="J393" s="116" t="n">
        <v>3</v>
      </c>
      <c r="K393" s="116" t="n">
        <v>3</v>
      </c>
      <c r="L393" s="116" t="n">
        <v>3</v>
      </c>
      <c r="M393" s="116" t="n">
        <v>3</v>
      </c>
      <c r="N393" s="116" t="n">
        <v>3</v>
      </c>
      <c r="O393" s="116" t="n">
        <v>3</v>
      </c>
      <c r="P393" s="116" t="n">
        <v>3</v>
      </c>
      <c r="Q393" s="116" t="n">
        <v>3</v>
      </c>
      <c r="R393" s="116" t="n">
        <v>3</v>
      </c>
      <c r="S393" s="116" t="n">
        <v>3</v>
      </c>
      <c r="T393" s="116" t="n">
        <v>3</v>
      </c>
      <c r="U393" s="116" t="n">
        <v>3</v>
      </c>
      <c r="V393" s="116" t="n">
        <v>3</v>
      </c>
      <c r="W393" s="116" t="n">
        <v>3</v>
      </c>
      <c r="X393" s="116" t="n">
        <v>3</v>
      </c>
      <c r="Y393" s="116" t="n">
        <v>3</v>
      </c>
      <c r="Z393" s="116" t="n">
        <v>3</v>
      </c>
      <c r="AA393" s="116" t="n">
        <v>3</v>
      </c>
      <c r="AB393" s="116" t="n">
        <v>3</v>
      </c>
      <c r="AC393" s="116" t="n">
        <v>3</v>
      </c>
      <c r="AD393" s="116" t="n">
        <v>3</v>
      </c>
      <c r="AE393" s="116" t="n">
        <v>3</v>
      </c>
      <c r="AF393" s="116" t="n">
        <v>3</v>
      </c>
      <c r="AG393" s="116" t="n">
        <v>3</v>
      </c>
      <c r="AH393" s="116" t="n">
        <v>3</v>
      </c>
      <c r="AI393" s="116" t="n">
        <v>3</v>
      </c>
      <c r="AJ393" s="116" t="n">
        <v>3</v>
      </c>
      <c r="AK393" s="116" t="n">
        <v>3</v>
      </c>
      <c r="AL393" s="116" t="n">
        <v>3</v>
      </c>
      <c r="AM393" s="116" t="n">
        <v>3</v>
      </c>
    </row>
    <row r="394" customFormat="false" ht="21" hidden="false" customHeight="true" outlineLevel="0" collapsed="false">
      <c r="A394" s="46"/>
      <c r="B394" s="46"/>
      <c r="C394" s="46" t="s">
        <v>221</v>
      </c>
      <c r="D394" s="116" t="n">
        <v>3</v>
      </c>
      <c r="E394" s="116" t="n">
        <v>3</v>
      </c>
      <c r="F394" s="116" t="n">
        <v>3</v>
      </c>
      <c r="G394" s="116" t="n">
        <v>3</v>
      </c>
      <c r="H394" s="116" t="n">
        <v>3</v>
      </c>
      <c r="I394" s="116" t="n">
        <v>3</v>
      </c>
      <c r="J394" s="116" t="n">
        <v>3</v>
      </c>
      <c r="K394" s="116" t="n">
        <v>3</v>
      </c>
      <c r="L394" s="116" t="n">
        <v>3</v>
      </c>
      <c r="M394" s="116" t="n">
        <v>3</v>
      </c>
      <c r="N394" s="116" t="n">
        <v>3</v>
      </c>
      <c r="O394" s="116" t="n">
        <v>3</v>
      </c>
      <c r="P394" s="116" t="n">
        <v>3</v>
      </c>
      <c r="Q394" s="116" t="n">
        <v>3</v>
      </c>
      <c r="R394" s="116" t="n">
        <v>3</v>
      </c>
      <c r="S394" s="116" t="n">
        <v>3</v>
      </c>
      <c r="T394" s="116" t="n">
        <v>3</v>
      </c>
      <c r="U394" s="116" t="n">
        <v>3</v>
      </c>
      <c r="V394" s="116" t="n">
        <v>3</v>
      </c>
      <c r="W394" s="116" t="n">
        <v>3</v>
      </c>
      <c r="X394" s="116" t="n">
        <v>3</v>
      </c>
      <c r="Y394" s="116" t="n">
        <v>3</v>
      </c>
      <c r="Z394" s="116" t="n">
        <v>3</v>
      </c>
      <c r="AA394" s="116" t="n">
        <v>3</v>
      </c>
      <c r="AB394" s="116" t="n">
        <v>3</v>
      </c>
      <c r="AC394" s="116" t="n">
        <v>3</v>
      </c>
      <c r="AD394" s="116" t="n">
        <v>3</v>
      </c>
      <c r="AE394" s="116" t="n">
        <v>4</v>
      </c>
      <c r="AF394" s="116" t="n">
        <v>4</v>
      </c>
      <c r="AG394" s="116" t="n">
        <v>4</v>
      </c>
      <c r="AH394" s="116" t="n">
        <v>4</v>
      </c>
      <c r="AI394" s="116" t="n">
        <v>4</v>
      </c>
      <c r="AJ394" s="116" t="n">
        <v>4</v>
      </c>
      <c r="AK394" s="116" t="n">
        <v>4</v>
      </c>
      <c r="AL394" s="116" t="n">
        <v>4</v>
      </c>
      <c r="AM394" s="116" t="n">
        <v>4</v>
      </c>
    </row>
    <row r="395" customFormat="false" ht="21" hidden="false" customHeight="true" outlineLevel="0" collapsed="false">
      <c r="A395" s="46"/>
      <c r="B395" s="46"/>
      <c r="C395" s="46" t="s">
        <v>222</v>
      </c>
      <c r="D395" s="116" t="n">
        <v>3</v>
      </c>
      <c r="E395" s="116" t="n">
        <v>3</v>
      </c>
      <c r="F395" s="116" t="n">
        <v>3</v>
      </c>
      <c r="G395" s="116" t="n">
        <v>3</v>
      </c>
      <c r="H395" s="116" t="n">
        <v>3</v>
      </c>
      <c r="I395" s="116" t="n">
        <v>3</v>
      </c>
      <c r="J395" s="116" t="n">
        <v>3</v>
      </c>
      <c r="K395" s="116" t="n">
        <v>3</v>
      </c>
      <c r="L395" s="116" t="n">
        <v>3</v>
      </c>
      <c r="M395" s="116" t="n">
        <v>3</v>
      </c>
      <c r="N395" s="116" t="n">
        <v>3</v>
      </c>
      <c r="O395" s="116" t="n">
        <v>3</v>
      </c>
      <c r="P395" s="116" t="n">
        <v>3</v>
      </c>
      <c r="Q395" s="116" t="n">
        <v>3</v>
      </c>
      <c r="R395" s="116" t="n">
        <v>3</v>
      </c>
      <c r="S395" s="116" t="n">
        <v>3</v>
      </c>
      <c r="T395" s="116" t="n">
        <v>3</v>
      </c>
      <c r="U395" s="116" t="n">
        <v>3</v>
      </c>
      <c r="V395" s="116" t="n">
        <v>3</v>
      </c>
      <c r="W395" s="116" t="n">
        <v>3</v>
      </c>
      <c r="X395" s="116" t="n">
        <v>3</v>
      </c>
      <c r="Y395" s="116" t="n">
        <v>3</v>
      </c>
      <c r="Z395" s="116" t="n">
        <v>3</v>
      </c>
      <c r="AA395" s="116" t="n">
        <v>3</v>
      </c>
      <c r="AB395" s="116" t="n">
        <v>3</v>
      </c>
      <c r="AC395" s="116" t="n">
        <v>3</v>
      </c>
      <c r="AD395" s="116" t="n">
        <v>3</v>
      </c>
      <c r="AE395" s="116" t="n">
        <v>3</v>
      </c>
      <c r="AF395" s="116" t="n">
        <v>3</v>
      </c>
      <c r="AG395" s="116" t="n">
        <v>3</v>
      </c>
      <c r="AH395" s="116" t="n">
        <v>3</v>
      </c>
      <c r="AI395" s="116" t="n">
        <v>3</v>
      </c>
      <c r="AJ395" s="116" t="n">
        <v>3</v>
      </c>
      <c r="AK395" s="116" t="n">
        <v>3</v>
      </c>
      <c r="AL395" s="116" t="n">
        <v>3</v>
      </c>
      <c r="AM395" s="116" t="n">
        <v>3</v>
      </c>
    </row>
    <row r="396" customFormat="false" ht="21" hidden="false" customHeight="true" outlineLevel="0" collapsed="false">
      <c r="A396" s="46"/>
      <c r="B396" s="46"/>
      <c r="C396" s="46" t="s">
        <v>223</v>
      </c>
      <c r="D396" s="116" t="n">
        <v>3</v>
      </c>
      <c r="E396" s="116" t="n">
        <v>3</v>
      </c>
      <c r="F396" s="116" t="n">
        <v>3</v>
      </c>
      <c r="G396" s="116" t="n">
        <v>3</v>
      </c>
      <c r="H396" s="116" t="n">
        <v>3</v>
      </c>
      <c r="I396" s="116" t="n">
        <v>3</v>
      </c>
      <c r="J396" s="116" t="n">
        <v>3</v>
      </c>
      <c r="K396" s="116" t="n">
        <v>3</v>
      </c>
      <c r="L396" s="116" t="n">
        <v>3</v>
      </c>
      <c r="M396" s="116" t="n">
        <v>3</v>
      </c>
      <c r="N396" s="116" t="n">
        <v>3</v>
      </c>
      <c r="O396" s="116" t="n">
        <v>3</v>
      </c>
      <c r="P396" s="116" t="n">
        <v>3</v>
      </c>
      <c r="Q396" s="116" t="n">
        <v>3</v>
      </c>
      <c r="R396" s="116" t="n">
        <v>3</v>
      </c>
      <c r="S396" s="116" t="n">
        <v>3</v>
      </c>
      <c r="T396" s="116" t="n">
        <v>3</v>
      </c>
      <c r="U396" s="116" t="n">
        <v>3</v>
      </c>
      <c r="V396" s="116" t="n">
        <v>3</v>
      </c>
      <c r="W396" s="116" t="n">
        <v>3</v>
      </c>
      <c r="X396" s="116" t="n">
        <v>3</v>
      </c>
      <c r="Y396" s="116" t="n">
        <v>3</v>
      </c>
      <c r="Z396" s="116" t="n">
        <v>3</v>
      </c>
      <c r="AA396" s="116" t="n">
        <v>3</v>
      </c>
      <c r="AB396" s="116" t="n">
        <v>3</v>
      </c>
      <c r="AC396" s="116" t="n">
        <v>3</v>
      </c>
      <c r="AD396" s="116" t="n">
        <v>3</v>
      </c>
      <c r="AE396" s="116" t="n">
        <v>3</v>
      </c>
      <c r="AF396" s="116" t="n">
        <v>4</v>
      </c>
      <c r="AG396" s="116" t="n">
        <v>4</v>
      </c>
      <c r="AH396" s="116" t="n">
        <v>4</v>
      </c>
      <c r="AI396" s="116" t="n">
        <v>4</v>
      </c>
      <c r="AJ396" s="116" t="n">
        <v>4</v>
      </c>
      <c r="AK396" s="116" t="n">
        <v>4</v>
      </c>
      <c r="AL396" s="116" t="n">
        <v>4</v>
      </c>
      <c r="AM396" s="116" t="n">
        <v>4</v>
      </c>
    </row>
    <row r="397" customFormat="false" ht="21" hidden="false" customHeight="true" outlineLevel="0" collapsed="false">
      <c r="A397" s="46"/>
      <c r="B397" s="46"/>
      <c r="C397" s="46"/>
      <c r="D397" s="112"/>
      <c r="E397" s="112"/>
      <c r="F397" s="112"/>
      <c r="G397" s="112"/>
      <c r="H397" s="112"/>
      <c r="I397" s="112"/>
      <c r="J397" s="112"/>
      <c r="K397" s="112"/>
      <c r="L397" s="112"/>
      <c r="M397" s="112"/>
      <c r="N397" s="112"/>
      <c r="O397" s="112"/>
      <c r="P397" s="112"/>
      <c r="Q397" s="112"/>
      <c r="R397" s="112"/>
      <c r="S397" s="112"/>
      <c r="T397" s="112"/>
      <c r="U397" s="112"/>
      <c r="V397" s="112"/>
      <c r="W397" s="112"/>
      <c r="X397" s="112"/>
      <c r="Y397" s="112"/>
      <c r="Z397" s="112"/>
      <c r="AA397" s="112"/>
      <c r="AB397" s="112"/>
      <c r="AC397" s="112"/>
      <c r="AD397" s="112"/>
      <c r="AE397" s="112"/>
      <c r="AF397" s="112"/>
      <c r="AG397" s="112"/>
      <c r="AH397" s="112"/>
      <c r="AI397" s="112"/>
      <c r="AJ397" s="112"/>
      <c r="AK397" s="112"/>
      <c r="AL397" s="112"/>
      <c r="AM397" s="112"/>
    </row>
    <row r="398" customFormat="false" ht="21" hidden="false" customHeight="true" outlineLevel="0" collapsed="false">
      <c r="A398" s="46"/>
      <c r="B398" s="46"/>
      <c r="C398" s="89" t="s">
        <v>363</v>
      </c>
      <c r="D398" s="115" t="n">
        <f aca="false">CHOOSE(Settings!$C$5,D399,D400,D401,D402,D403,D404,D405,D406,D407,D408,D409)</f>
        <v>0</v>
      </c>
      <c r="E398" s="115" t="n">
        <f aca="false">CHOOSE(Settings!$C$5,E399,E400,E401,E402,E403,E404,E405,E406,E407,E408,E409)</f>
        <v>2</v>
      </c>
      <c r="F398" s="115" t="n">
        <f aca="false">CHOOSE(Settings!$C$5,F399,F400,F401,F402,F403,F404,F405,F406,F407,F408,F409)</f>
        <v>2</v>
      </c>
      <c r="G398" s="115" t="n">
        <f aca="false">CHOOSE(Settings!$C$5,G399,G400,G401,G402,G403,G404,G405,G406,G407,G408,G409)</f>
        <v>2</v>
      </c>
      <c r="H398" s="115" t="n">
        <f aca="false">CHOOSE(Settings!$C$5,H399,H400,H401,H402,H403,H404,H405,H406,H407,H408,H409)</f>
        <v>2</v>
      </c>
      <c r="I398" s="115" t="n">
        <f aca="false">CHOOSE(Settings!$C$5,I399,I400,I401,I402,I403,I404,I405,I406,I407,I408,I409)</f>
        <v>2</v>
      </c>
      <c r="J398" s="115" t="n">
        <f aca="false">CHOOSE(Settings!$C$5,J399,J400,J401,J402,J403,J404,J405,J406,J407,J408,J409)</f>
        <v>2</v>
      </c>
      <c r="K398" s="115" t="n">
        <f aca="false">CHOOSE(Settings!$C$5,K399,K400,K401,K402,K403,K404,K405,K406,K407,K408,K409)</f>
        <v>2</v>
      </c>
      <c r="L398" s="115" t="n">
        <f aca="false">CHOOSE(Settings!$C$5,L399,L400,L401,L402,L403,L404,L405,L406,L407,L408,L409)</f>
        <v>2</v>
      </c>
      <c r="M398" s="115" t="n">
        <f aca="false">CHOOSE(Settings!$C$5,M399,M400,M401,M402,M403,M404,M405,M406,M407,M408,M409)</f>
        <v>2</v>
      </c>
      <c r="N398" s="115" t="n">
        <f aca="false">CHOOSE(Settings!$C$5,N399,N400,N401,N402,N403,N404,N405,N406,N407,N408,N409)</f>
        <v>2</v>
      </c>
      <c r="O398" s="115" t="n">
        <f aca="false">CHOOSE(Settings!$C$5,O399,O400,O401,O402,O403,O404,O405,O406,O407,O408,O409)</f>
        <v>2</v>
      </c>
      <c r="P398" s="115" t="n">
        <f aca="false">CHOOSE(Settings!$C$5,P399,P400,P401,P402,P403,P404,P405,P406,P407,P408,P409)</f>
        <v>2</v>
      </c>
      <c r="Q398" s="115" t="n">
        <f aca="false">CHOOSE(Settings!$C$5,Q399,Q400,Q401,Q402,Q403,Q404,Q405,Q406,Q407,Q408,Q409)</f>
        <v>2</v>
      </c>
      <c r="R398" s="115" t="n">
        <f aca="false">CHOOSE(Settings!$C$5,R399,R400,R401,R402,R403,R404,R405,R406,R407,R408,R409)</f>
        <v>2</v>
      </c>
      <c r="S398" s="115" t="n">
        <f aca="false">CHOOSE(Settings!$C$5,S399,S400,S401,S402,S403,S404,S405,S406,S407,S408,S409)</f>
        <v>4</v>
      </c>
      <c r="T398" s="115" t="n">
        <f aca="false">CHOOSE(Settings!$C$5,T399,T400,T401,T402,T403,T404,T405,T406,T407,T408,T409)</f>
        <v>4</v>
      </c>
      <c r="U398" s="115" t="n">
        <f aca="false">CHOOSE(Settings!$C$5,U399,U400,U401,U402,U403,U404,U405,U406,U407,U408,U409)</f>
        <v>4</v>
      </c>
      <c r="V398" s="115" t="n">
        <f aca="false">CHOOSE(Settings!$C$5,V399,V400,V401,V402,V403,V404,V405,V406,V407,V408,V409)</f>
        <v>4</v>
      </c>
      <c r="W398" s="115" t="n">
        <f aca="false">CHOOSE(Settings!$C$5,W399,W400,W401,W402,W403,W404,W405,W406,W407,W408,W409)</f>
        <v>4</v>
      </c>
      <c r="X398" s="115" t="n">
        <f aca="false">CHOOSE(Settings!$C$5,X399,X400,X401,X402,X403,X404,X405,X406,X407,X408,X409)</f>
        <v>4</v>
      </c>
      <c r="Y398" s="115" t="n">
        <f aca="false">CHOOSE(Settings!$C$5,Y399,Y400,Y401,Y402,Y403,Y404,Y405,Y406,Y407,Y408,Y409)</f>
        <v>6</v>
      </c>
      <c r="Z398" s="115" t="n">
        <f aca="false">CHOOSE(Settings!$C$5,Z399,Z400,Z401,Z402,Z403,Z404,Z405,Z406,Z407,Z408,Z409)</f>
        <v>6</v>
      </c>
      <c r="AA398" s="115" t="n">
        <f aca="false">CHOOSE(Settings!$C$5,AA399,AA400,AA401,AA402,AA403,AA404,AA405,AA406,AA407,AA408,AA409)</f>
        <v>6</v>
      </c>
      <c r="AB398" s="115" t="n">
        <f aca="false">CHOOSE(Settings!$C$5,AB399,AB400,AB401,AB402,AB403,AB404,AB405,AB406,AB407,AB408,AB409)</f>
        <v>6</v>
      </c>
      <c r="AC398" s="115" t="n">
        <f aca="false">CHOOSE(Settings!$C$5,AC399,AC400,AC401,AC402,AC403,AC404,AC405,AC406,AC407,AC408,AC409)</f>
        <v>6</v>
      </c>
      <c r="AD398" s="115" t="n">
        <f aca="false">CHOOSE(Settings!$C$5,AD399,AD400,AD401,AD402,AD403,AD404,AD405,AD406,AD407,AD408,AD409)</f>
        <v>8</v>
      </c>
      <c r="AE398" s="115" t="n">
        <f aca="false">CHOOSE(Settings!$C$5,AE399,AE400,AE401,AE402,AE403,AE404,AE405,AE406,AE407,AE408,AE409)</f>
        <v>8</v>
      </c>
      <c r="AF398" s="115" t="n">
        <f aca="false">CHOOSE(Settings!$C$5,AF399,AF400,AF401,AF402,AF403,AF404,AF405,AF406,AF407,AF408,AF409)</f>
        <v>8</v>
      </c>
      <c r="AG398" s="115" t="n">
        <f aca="false">CHOOSE(Settings!$C$5,AG399,AG400,AG401,AG402,AG403,AG404,AG405,AG406,AG407,AG408,AG409)</f>
        <v>8</v>
      </c>
      <c r="AH398" s="115" t="n">
        <f aca="false">CHOOSE(Settings!$C$5,AH399,AH400,AH401,AH402,AH403,AH404,AH405,AH406,AH407,AH408,AH409)</f>
        <v>8</v>
      </c>
      <c r="AI398" s="115" t="n">
        <f aca="false">CHOOSE(Settings!$C$5,AI399,AI400,AI401,AI402,AI403,AI404,AI405,AI406,AI407,AI408,AI409)</f>
        <v>8</v>
      </c>
      <c r="AJ398" s="115" t="n">
        <f aca="false">CHOOSE(Settings!$C$5,AJ399,AJ400,AJ401,AJ402,AJ403,AJ404,AJ405,AJ406,AJ407,AJ408,AJ409)</f>
        <v>8</v>
      </c>
      <c r="AK398" s="115" t="n">
        <f aca="false">CHOOSE(Settings!$C$5,AK399,AK400,AK401,AK402,AK403,AK404,AK405,AK406,AK407,AK408,AK409)</f>
        <v>8</v>
      </c>
      <c r="AL398" s="115" t="n">
        <f aca="false">CHOOSE(Settings!$C$5,AL399,AL400,AL401,AL402,AL403,AL404,AL405,AL406,AL407,AL408,AL409)</f>
        <v>8</v>
      </c>
      <c r="AM398" s="115" t="n">
        <f aca="false">CHOOSE(Settings!$C$5,AM399,AM400,AM401,AM402,AM403,AM404,AM405,AM406,AM407,AM408,AM409)</f>
        <v>10</v>
      </c>
    </row>
    <row r="399" customFormat="false" ht="21" hidden="false" customHeight="true" outlineLevel="0" collapsed="false">
      <c r="A399" s="46"/>
      <c r="B399" s="46"/>
      <c r="C399" s="46" t="s">
        <v>207</v>
      </c>
      <c r="D399" s="116" t="n">
        <v>0</v>
      </c>
      <c r="E399" s="116" t="n">
        <v>2</v>
      </c>
      <c r="F399" s="116" t="n">
        <v>2</v>
      </c>
      <c r="G399" s="116" t="n">
        <v>2</v>
      </c>
      <c r="H399" s="116" t="n">
        <v>2</v>
      </c>
      <c r="I399" s="116" t="n">
        <v>2</v>
      </c>
      <c r="J399" s="116" t="n">
        <v>2</v>
      </c>
      <c r="K399" s="116" t="n">
        <v>2</v>
      </c>
      <c r="L399" s="116" t="n">
        <v>2</v>
      </c>
      <c r="M399" s="116" t="n">
        <v>2</v>
      </c>
      <c r="N399" s="116" t="n">
        <v>2</v>
      </c>
      <c r="O399" s="116" t="n">
        <v>2</v>
      </c>
      <c r="P399" s="116" t="n">
        <v>4</v>
      </c>
      <c r="Q399" s="116" t="n">
        <v>4</v>
      </c>
      <c r="R399" s="116" t="n">
        <v>4</v>
      </c>
      <c r="S399" s="116" t="n">
        <v>4</v>
      </c>
      <c r="T399" s="116" t="n">
        <v>4</v>
      </c>
      <c r="U399" s="116" t="n">
        <v>6</v>
      </c>
      <c r="V399" s="116" t="n">
        <v>6</v>
      </c>
      <c r="W399" s="116" t="n">
        <v>6</v>
      </c>
      <c r="X399" s="116" t="n">
        <v>6</v>
      </c>
      <c r="Y399" s="116" t="n">
        <v>8</v>
      </c>
      <c r="Z399" s="116" t="n">
        <v>8</v>
      </c>
      <c r="AA399" s="116" t="n">
        <v>8</v>
      </c>
      <c r="AB399" s="116" t="n">
        <v>8</v>
      </c>
      <c r="AC399" s="116" t="n">
        <v>8</v>
      </c>
      <c r="AD399" s="116" t="n">
        <v>10</v>
      </c>
      <c r="AE399" s="116" t="n">
        <v>10</v>
      </c>
      <c r="AF399" s="116" t="n">
        <v>10</v>
      </c>
      <c r="AG399" s="116" t="n">
        <v>10</v>
      </c>
      <c r="AH399" s="116" t="n">
        <v>10</v>
      </c>
      <c r="AI399" s="116" t="n">
        <v>10</v>
      </c>
      <c r="AJ399" s="116" t="n">
        <v>10</v>
      </c>
      <c r="AK399" s="116" t="n">
        <v>12</v>
      </c>
      <c r="AL399" s="116" t="n">
        <v>12</v>
      </c>
      <c r="AM399" s="116" t="n">
        <v>12</v>
      </c>
    </row>
    <row r="400" customFormat="false" ht="21" hidden="false" customHeight="true" outlineLevel="0" collapsed="false">
      <c r="A400" s="46"/>
      <c r="B400" s="46"/>
      <c r="C400" s="46" t="s">
        <v>209</v>
      </c>
      <c r="D400" s="116" t="n">
        <v>0</v>
      </c>
      <c r="E400" s="116" t="n">
        <v>2</v>
      </c>
      <c r="F400" s="116" t="n">
        <v>2</v>
      </c>
      <c r="G400" s="116" t="n">
        <v>2</v>
      </c>
      <c r="H400" s="116" t="n">
        <v>2</v>
      </c>
      <c r="I400" s="116" t="n">
        <v>2</v>
      </c>
      <c r="J400" s="116" t="n">
        <v>2</v>
      </c>
      <c r="K400" s="116" t="n">
        <v>2</v>
      </c>
      <c r="L400" s="116" t="n">
        <v>2</v>
      </c>
      <c r="M400" s="116" t="n">
        <v>2</v>
      </c>
      <c r="N400" s="116" t="n">
        <v>2</v>
      </c>
      <c r="O400" s="116" t="n">
        <v>2</v>
      </c>
      <c r="P400" s="116" t="n">
        <v>2</v>
      </c>
      <c r="Q400" s="116" t="n">
        <v>2</v>
      </c>
      <c r="R400" s="116" t="n">
        <v>2</v>
      </c>
      <c r="S400" s="116" t="n">
        <v>2</v>
      </c>
      <c r="T400" s="116" t="n">
        <v>2</v>
      </c>
      <c r="U400" s="116" t="n">
        <v>2</v>
      </c>
      <c r="V400" s="116" t="n">
        <v>4</v>
      </c>
      <c r="W400" s="116" t="n">
        <v>4</v>
      </c>
      <c r="X400" s="116" t="n">
        <v>4</v>
      </c>
      <c r="Y400" s="116" t="n">
        <v>4</v>
      </c>
      <c r="Z400" s="116" t="n">
        <v>4</v>
      </c>
      <c r="AA400" s="116" t="n">
        <v>4</v>
      </c>
      <c r="AB400" s="116" t="n">
        <v>4</v>
      </c>
      <c r="AC400" s="116" t="n">
        <v>4</v>
      </c>
      <c r="AD400" s="116" t="n">
        <v>4</v>
      </c>
      <c r="AE400" s="116" t="n">
        <v>4</v>
      </c>
      <c r="AF400" s="116" t="n">
        <v>6</v>
      </c>
      <c r="AG400" s="116" t="n">
        <v>6</v>
      </c>
      <c r="AH400" s="116" t="n">
        <v>6</v>
      </c>
      <c r="AI400" s="116" t="n">
        <v>6</v>
      </c>
      <c r="AJ400" s="116" t="n">
        <v>6</v>
      </c>
      <c r="AK400" s="116" t="n">
        <v>6</v>
      </c>
      <c r="AL400" s="116" t="n">
        <v>6</v>
      </c>
      <c r="AM400" s="116" t="n">
        <v>8</v>
      </c>
    </row>
    <row r="401" customFormat="false" ht="21" hidden="false" customHeight="true" outlineLevel="0" collapsed="false">
      <c r="A401" s="46"/>
      <c r="B401" s="46"/>
      <c r="C401" s="46" t="s">
        <v>210</v>
      </c>
      <c r="D401" s="116" t="n">
        <v>0</v>
      </c>
      <c r="E401" s="116" t="n">
        <v>2</v>
      </c>
      <c r="F401" s="116" t="n">
        <v>2</v>
      </c>
      <c r="G401" s="116" t="n">
        <v>2</v>
      </c>
      <c r="H401" s="116" t="n">
        <v>2</v>
      </c>
      <c r="I401" s="116" t="n">
        <v>2</v>
      </c>
      <c r="J401" s="116" t="n">
        <v>2</v>
      </c>
      <c r="K401" s="116" t="n">
        <v>2</v>
      </c>
      <c r="L401" s="116" t="n">
        <v>2</v>
      </c>
      <c r="M401" s="116" t="n">
        <v>2</v>
      </c>
      <c r="N401" s="116" t="n">
        <v>2</v>
      </c>
      <c r="O401" s="116" t="n">
        <v>2</v>
      </c>
      <c r="P401" s="116" t="n">
        <v>2</v>
      </c>
      <c r="Q401" s="116" t="n">
        <v>2</v>
      </c>
      <c r="R401" s="116" t="n">
        <v>2</v>
      </c>
      <c r="S401" s="116" t="n">
        <v>4</v>
      </c>
      <c r="T401" s="116" t="n">
        <v>4</v>
      </c>
      <c r="U401" s="116" t="n">
        <v>4</v>
      </c>
      <c r="V401" s="116" t="n">
        <v>4</v>
      </c>
      <c r="W401" s="116" t="n">
        <v>4</v>
      </c>
      <c r="X401" s="116" t="n">
        <v>4</v>
      </c>
      <c r="Y401" s="116" t="n">
        <v>6</v>
      </c>
      <c r="Z401" s="116" t="n">
        <v>6</v>
      </c>
      <c r="AA401" s="116" t="n">
        <v>6</v>
      </c>
      <c r="AB401" s="116" t="n">
        <v>6</v>
      </c>
      <c r="AC401" s="116" t="n">
        <v>6</v>
      </c>
      <c r="AD401" s="116" t="n">
        <v>8</v>
      </c>
      <c r="AE401" s="116" t="n">
        <v>8</v>
      </c>
      <c r="AF401" s="116" t="n">
        <v>8</v>
      </c>
      <c r="AG401" s="116" t="n">
        <v>8</v>
      </c>
      <c r="AH401" s="116" t="n">
        <v>8</v>
      </c>
      <c r="AI401" s="116" t="n">
        <v>8</v>
      </c>
      <c r="AJ401" s="116" t="n">
        <v>8</v>
      </c>
      <c r="AK401" s="116" t="n">
        <v>8</v>
      </c>
      <c r="AL401" s="116" t="n">
        <v>8</v>
      </c>
      <c r="AM401" s="116" t="n">
        <v>10</v>
      </c>
    </row>
    <row r="402" customFormat="false" ht="21" hidden="false" customHeight="true" outlineLevel="0" collapsed="false">
      <c r="A402" s="46"/>
      <c r="B402" s="46"/>
      <c r="C402" s="46" t="s">
        <v>212</v>
      </c>
      <c r="D402" s="116" t="n">
        <v>0</v>
      </c>
      <c r="E402" s="116" t="n">
        <v>2</v>
      </c>
      <c r="F402" s="116" t="n">
        <v>2</v>
      </c>
      <c r="G402" s="116" t="n">
        <v>2</v>
      </c>
      <c r="H402" s="116" t="n">
        <v>2</v>
      </c>
      <c r="I402" s="116" t="n">
        <v>2</v>
      </c>
      <c r="J402" s="116" t="n">
        <v>2</v>
      </c>
      <c r="K402" s="116" t="n">
        <v>2</v>
      </c>
      <c r="L402" s="116" t="n">
        <v>2</v>
      </c>
      <c r="M402" s="116" t="n">
        <v>2</v>
      </c>
      <c r="N402" s="116" t="n">
        <v>2</v>
      </c>
      <c r="O402" s="116" t="n">
        <v>2</v>
      </c>
      <c r="P402" s="116" t="n">
        <v>2</v>
      </c>
      <c r="Q402" s="116" t="n">
        <v>2</v>
      </c>
      <c r="R402" s="116" t="n">
        <v>2</v>
      </c>
      <c r="S402" s="116" t="n">
        <v>4</v>
      </c>
      <c r="T402" s="116" t="n">
        <v>4</v>
      </c>
      <c r="U402" s="116" t="n">
        <v>4</v>
      </c>
      <c r="V402" s="116" t="n">
        <v>4</v>
      </c>
      <c r="W402" s="116" t="n">
        <v>4</v>
      </c>
      <c r="X402" s="116" t="n">
        <v>4</v>
      </c>
      <c r="Y402" s="116" t="n">
        <v>6</v>
      </c>
      <c r="Z402" s="116" t="n">
        <v>6</v>
      </c>
      <c r="AA402" s="116" t="n">
        <v>6</v>
      </c>
      <c r="AB402" s="116" t="n">
        <v>6</v>
      </c>
      <c r="AC402" s="116" t="n">
        <v>6</v>
      </c>
      <c r="AD402" s="116" t="n">
        <v>8</v>
      </c>
      <c r="AE402" s="116" t="n">
        <v>8</v>
      </c>
      <c r="AF402" s="116" t="n">
        <v>8</v>
      </c>
      <c r="AG402" s="116" t="n">
        <v>8</v>
      </c>
      <c r="AH402" s="116" t="n">
        <v>8</v>
      </c>
      <c r="AI402" s="116" t="n">
        <v>8</v>
      </c>
      <c r="AJ402" s="116" t="n">
        <v>8</v>
      </c>
      <c r="AK402" s="116" t="n">
        <v>8</v>
      </c>
      <c r="AL402" s="116" t="n">
        <v>8</v>
      </c>
      <c r="AM402" s="116" t="n">
        <v>10</v>
      </c>
    </row>
    <row r="403" customFormat="false" ht="21" hidden="false" customHeight="true" outlineLevel="0" collapsed="false">
      <c r="A403" s="46"/>
      <c r="B403" s="46"/>
      <c r="C403" s="46" t="s">
        <v>214</v>
      </c>
      <c r="D403" s="116" t="n">
        <v>0</v>
      </c>
      <c r="E403" s="116" t="n">
        <v>2</v>
      </c>
      <c r="F403" s="116" t="n">
        <v>2</v>
      </c>
      <c r="G403" s="116" t="n">
        <v>2</v>
      </c>
      <c r="H403" s="116" t="n">
        <v>2</v>
      </c>
      <c r="I403" s="116" t="n">
        <v>2</v>
      </c>
      <c r="J403" s="116" t="n">
        <v>2</v>
      </c>
      <c r="K403" s="116" t="n">
        <v>2</v>
      </c>
      <c r="L403" s="116" t="n">
        <v>2</v>
      </c>
      <c r="M403" s="116" t="n">
        <v>2</v>
      </c>
      <c r="N403" s="116" t="n">
        <v>2</v>
      </c>
      <c r="O403" s="116" t="n">
        <v>2</v>
      </c>
      <c r="P403" s="116" t="n">
        <v>2</v>
      </c>
      <c r="Q403" s="116" t="n">
        <v>2</v>
      </c>
      <c r="R403" s="116" t="n">
        <v>2</v>
      </c>
      <c r="S403" s="116" t="n">
        <v>4</v>
      </c>
      <c r="T403" s="116" t="n">
        <v>4</v>
      </c>
      <c r="U403" s="116" t="n">
        <v>4</v>
      </c>
      <c r="V403" s="116" t="n">
        <v>4</v>
      </c>
      <c r="W403" s="116" t="n">
        <v>4</v>
      </c>
      <c r="X403" s="116" t="n">
        <v>4</v>
      </c>
      <c r="Y403" s="116" t="n">
        <v>6</v>
      </c>
      <c r="Z403" s="116" t="n">
        <v>6</v>
      </c>
      <c r="AA403" s="116" t="n">
        <v>6</v>
      </c>
      <c r="AB403" s="116" t="n">
        <v>6</v>
      </c>
      <c r="AC403" s="116" t="n">
        <v>6</v>
      </c>
      <c r="AD403" s="116" t="n">
        <v>8</v>
      </c>
      <c r="AE403" s="116" t="n">
        <v>8</v>
      </c>
      <c r="AF403" s="116" t="n">
        <v>8</v>
      </c>
      <c r="AG403" s="116" t="n">
        <v>8</v>
      </c>
      <c r="AH403" s="116" t="n">
        <v>8</v>
      </c>
      <c r="AI403" s="116" t="n">
        <v>8</v>
      </c>
      <c r="AJ403" s="116" t="n">
        <v>8</v>
      </c>
      <c r="AK403" s="116" t="n">
        <v>8</v>
      </c>
      <c r="AL403" s="116" t="n">
        <v>8</v>
      </c>
      <c r="AM403" s="116" t="n">
        <v>10</v>
      </c>
    </row>
    <row r="404" customFormat="false" ht="21" hidden="false" customHeight="true" outlineLevel="0" collapsed="false">
      <c r="A404" s="46"/>
      <c r="B404" s="46"/>
      <c r="C404" s="46" t="s">
        <v>216</v>
      </c>
      <c r="D404" s="116" t="n">
        <v>0</v>
      </c>
      <c r="E404" s="116" t="n">
        <v>2</v>
      </c>
      <c r="F404" s="116" t="n">
        <v>2</v>
      </c>
      <c r="G404" s="116" t="n">
        <v>2</v>
      </c>
      <c r="H404" s="116" t="n">
        <v>2</v>
      </c>
      <c r="I404" s="116" t="n">
        <v>2</v>
      </c>
      <c r="J404" s="116" t="n">
        <v>2</v>
      </c>
      <c r="K404" s="116" t="n">
        <v>2</v>
      </c>
      <c r="L404" s="116" t="n">
        <v>2</v>
      </c>
      <c r="M404" s="116" t="n">
        <v>2</v>
      </c>
      <c r="N404" s="116" t="n">
        <v>2</v>
      </c>
      <c r="O404" s="116" t="n">
        <v>2</v>
      </c>
      <c r="P404" s="116" t="n">
        <v>2</v>
      </c>
      <c r="Q404" s="116" t="n">
        <v>2</v>
      </c>
      <c r="R404" s="116" t="n">
        <v>2</v>
      </c>
      <c r="S404" s="116" t="n">
        <v>2</v>
      </c>
      <c r="T404" s="116" t="n">
        <v>2</v>
      </c>
      <c r="U404" s="116" t="n">
        <v>2</v>
      </c>
      <c r="V404" s="116" t="n">
        <v>4</v>
      </c>
      <c r="W404" s="116" t="n">
        <v>4</v>
      </c>
      <c r="X404" s="116" t="n">
        <v>4</v>
      </c>
      <c r="Y404" s="116" t="n">
        <v>4</v>
      </c>
      <c r="Z404" s="116" t="n">
        <v>4</v>
      </c>
      <c r="AA404" s="116" t="n">
        <v>4</v>
      </c>
      <c r="AB404" s="116" t="n">
        <v>4</v>
      </c>
      <c r="AC404" s="116" t="n">
        <v>4</v>
      </c>
      <c r="AD404" s="116" t="n">
        <v>4</v>
      </c>
      <c r="AE404" s="116" t="n">
        <v>4</v>
      </c>
      <c r="AF404" s="116" t="n">
        <v>6</v>
      </c>
      <c r="AG404" s="116" t="n">
        <v>6</v>
      </c>
      <c r="AH404" s="116" t="n">
        <v>6</v>
      </c>
      <c r="AI404" s="116" t="n">
        <v>6</v>
      </c>
      <c r="AJ404" s="116" t="n">
        <v>6</v>
      </c>
      <c r="AK404" s="116" t="n">
        <v>6</v>
      </c>
      <c r="AL404" s="116" t="n">
        <v>6</v>
      </c>
      <c r="AM404" s="116" t="n">
        <v>8</v>
      </c>
    </row>
    <row r="405" customFormat="false" ht="21" hidden="false" customHeight="true" outlineLevel="0" collapsed="false">
      <c r="A405" s="46"/>
      <c r="B405" s="46"/>
      <c r="C405" s="46" t="s">
        <v>218</v>
      </c>
      <c r="D405" s="116" t="n">
        <v>0</v>
      </c>
      <c r="E405" s="116" t="n">
        <v>2</v>
      </c>
      <c r="F405" s="116" t="n">
        <v>2</v>
      </c>
      <c r="G405" s="116" t="n">
        <v>2</v>
      </c>
      <c r="H405" s="116" t="n">
        <v>2</v>
      </c>
      <c r="I405" s="116" t="n">
        <v>2</v>
      </c>
      <c r="J405" s="116" t="n">
        <v>2</v>
      </c>
      <c r="K405" s="116" t="n">
        <v>2</v>
      </c>
      <c r="L405" s="116" t="n">
        <v>2</v>
      </c>
      <c r="M405" s="116" t="n">
        <v>2</v>
      </c>
      <c r="N405" s="116" t="n">
        <v>2</v>
      </c>
      <c r="O405" s="116" t="n">
        <v>2</v>
      </c>
      <c r="P405" s="116" t="n">
        <v>2</v>
      </c>
      <c r="Q405" s="116" t="n">
        <v>2</v>
      </c>
      <c r="R405" s="116" t="n">
        <v>2</v>
      </c>
      <c r="S405" s="116" t="n">
        <v>2</v>
      </c>
      <c r="T405" s="116" t="n">
        <v>2</v>
      </c>
      <c r="U405" s="116" t="n">
        <v>2</v>
      </c>
      <c r="V405" s="116" t="n">
        <v>4</v>
      </c>
      <c r="W405" s="116" t="n">
        <v>4</v>
      </c>
      <c r="X405" s="116" t="n">
        <v>4</v>
      </c>
      <c r="Y405" s="116" t="n">
        <v>4</v>
      </c>
      <c r="Z405" s="116" t="n">
        <v>4</v>
      </c>
      <c r="AA405" s="116" t="n">
        <v>4</v>
      </c>
      <c r="AB405" s="116" t="n">
        <v>4</v>
      </c>
      <c r="AC405" s="116" t="n">
        <v>4</v>
      </c>
      <c r="AD405" s="116" t="n">
        <v>4</v>
      </c>
      <c r="AE405" s="116" t="n">
        <v>4</v>
      </c>
      <c r="AF405" s="116" t="n">
        <v>6</v>
      </c>
      <c r="AG405" s="116" t="n">
        <v>6</v>
      </c>
      <c r="AH405" s="116" t="n">
        <v>6</v>
      </c>
      <c r="AI405" s="116" t="n">
        <v>6</v>
      </c>
      <c r="AJ405" s="116" t="n">
        <v>6</v>
      </c>
      <c r="AK405" s="116" t="n">
        <v>6</v>
      </c>
      <c r="AL405" s="116" t="n">
        <v>6</v>
      </c>
      <c r="AM405" s="116" t="n">
        <v>8</v>
      </c>
    </row>
    <row r="406" customFormat="false" ht="21" hidden="false" customHeight="true" outlineLevel="0" collapsed="false">
      <c r="A406" s="46"/>
      <c r="B406" s="46"/>
      <c r="C406" s="46" t="s">
        <v>220</v>
      </c>
      <c r="D406" s="116" t="n">
        <v>0</v>
      </c>
      <c r="E406" s="116" t="n">
        <v>2</v>
      </c>
      <c r="F406" s="116" t="n">
        <v>2</v>
      </c>
      <c r="G406" s="116" t="n">
        <v>2</v>
      </c>
      <c r="H406" s="116" t="n">
        <v>2</v>
      </c>
      <c r="I406" s="116" t="n">
        <v>2</v>
      </c>
      <c r="J406" s="116" t="n">
        <v>2</v>
      </c>
      <c r="K406" s="116" t="n">
        <v>2</v>
      </c>
      <c r="L406" s="116" t="n">
        <v>2</v>
      </c>
      <c r="M406" s="116" t="n">
        <v>2</v>
      </c>
      <c r="N406" s="116" t="n">
        <v>2</v>
      </c>
      <c r="O406" s="116" t="n">
        <v>2</v>
      </c>
      <c r="P406" s="116" t="n">
        <v>2</v>
      </c>
      <c r="Q406" s="116" t="n">
        <v>2</v>
      </c>
      <c r="R406" s="116" t="n">
        <v>2</v>
      </c>
      <c r="S406" s="116" t="n">
        <v>2</v>
      </c>
      <c r="T406" s="116" t="n">
        <v>2</v>
      </c>
      <c r="U406" s="116" t="n">
        <v>2</v>
      </c>
      <c r="V406" s="116" t="n">
        <v>2</v>
      </c>
      <c r="W406" s="116" t="n">
        <v>2</v>
      </c>
      <c r="X406" s="116" t="n">
        <v>2</v>
      </c>
      <c r="Y406" s="116" t="n">
        <v>2</v>
      </c>
      <c r="Z406" s="116" t="n">
        <v>2</v>
      </c>
      <c r="AA406" s="116" t="n">
        <v>2</v>
      </c>
      <c r="AB406" s="116" t="n">
        <v>2</v>
      </c>
      <c r="AC406" s="116" t="n">
        <v>2</v>
      </c>
      <c r="AD406" s="116" t="n">
        <v>2</v>
      </c>
      <c r="AE406" s="116" t="n">
        <v>2</v>
      </c>
      <c r="AF406" s="116" t="n">
        <v>2</v>
      </c>
      <c r="AG406" s="116" t="n">
        <v>2</v>
      </c>
      <c r="AH406" s="116" t="n">
        <v>2</v>
      </c>
      <c r="AI406" s="116" t="n">
        <v>2</v>
      </c>
      <c r="AJ406" s="116" t="n">
        <v>2</v>
      </c>
      <c r="AK406" s="116" t="n">
        <v>2</v>
      </c>
      <c r="AL406" s="116" t="n">
        <v>2</v>
      </c>
      <c r="AM406" s="116" t="n">
        <v>4</v>
      </c>
    </row>
    <row r="407" customFormat="false" ht="21" hidden="false" customHeight="true" outlineLevel="0" collapsed="false">
      <c r="A407" s="46"/>
      <c r="B407" s="46"/>
      <c r="C407" s="46" t="s">
        <v>221</v>
      </c>
      <c r="D407" s="116" t="n">
        <v>0</v>
      </c>
      <c r="E407" s="116" t="n">
        <v>2</v>
      </c>
      <c r="F407" s="116" t="n">
        <v>2</v>
      </c>
      <c r="G407" s="116" t="n">
        <v>2</v>
      </c>
      <c r="H407" s="116" t="n">
        <v>2</v>
      </c>
      <c r="I407" s="116" t="n">
        <v>2</v>
      </c>
      <c r="J407" s="116" t="n">
        <v>2</v>
      </c>
      <c r="K407" s="116" t="n">
        <v>2</v>
      </c>
      <c r="L407" s="116" t="n">
        <v>2</v>
      </c>
      <c r="M407" s="116" t="n">
        <v>2</v>
      </c>
      <c r="N407" s="116" t="n">
        <v>2</v>
      </c>
      <c r="O407" s="116" t="n">
        <v>2</v>
      </c>
      <c r="P407" s="116" t="n">
        <v>2</v>
      </c>
      <c r="Q407" s="116" t="n">
        <v>2</v>
      </c>
      <c r="R407" s="116" t="n">
        <v>2</v>
      </c>
      <c r="S407" s="116" t="n">
        <v>2</v>
      </c>
      <c r="T407" s="116" t="n">
        <v>2</v>
      </c>
      <c r="U407" s="116" t="n">
        <v>2</v>
      </c>
      <c r="V407" s="116" t="n">
        <v>2</v>
      </c>
      <c r="W407" s="116" t="n">
        <v>2</v>
      </c>
      <c r="X407" s="116" t="n">
        <v>2</v>
      </c>
      <c r="Y407" s="116" t="n">
        <v>2</v>
      </c>
      <c r="Z407" s="116" t="n">
        <v>2</v>
      </c>
      <c r="AA407" s="116" t="n">
        <v>2</v>
      </c>
      <c r="AB407" s="116" t="n">
        <v>2</v>
      </c>
      <c r="AC407" s="116" t="n">
        <v>2</v>
      </c>
      <c r="AD407" s="116" t="n">
        <v>2</v>
      </c>
      <c r="AE407" s="116" t="n">
        <v>2</v>
      </c>
      <c r="AF407" s="116" t="n">
        <v>2</v>
      </c>
      <c r="AG407" s="116" t="n">
        <v>2</v>
      </c>
      <c r="AH407" s="116" t="n">
        <v>2</v>
      </c>
      <c r="AI407" s="116" t="n">
        <v>2</v>
      </c>
      <c r="AJ407" s="116" t="n">
        <v>2</v>
      </c>
      <c r="AK407" s="116" t="n">
        <v>2</v>
      </c>
      <c r="AL407" s="116" t="n">
        <v>2</v>
      </c>
      <c r="AM407" s="116" t="n">
        <v>2</v>
      </c>
    </row>
    <row r="408" customFormat="false" ht="21" hidden="false" customHeight="true" outlineLevel="0" collapsed="false">
      <c r="A408" s="46"/>
      <c r="B408" s="46"/>
      <c r="C408" s="46" t="s">
        <v>222</v>
      </c>
      <c r="D408" s="116" t="n">
        <v>0</v>
      </c>
      <c r="E408" s="116" t="n">
        <v>2</v>
      </c>
      <c r="F408" s="116" t="n">
        <v>2</v>
      </c>
      <c r="G408" s="116" t="n">
        <v>2</v>
      </c>
      <c r="H408" s="116" t="n">
        <v>2</v>
      </c>
      <c r="I408" s="116" t="n">
        <v>2</v>
      </c>
      <c r="J408" s="116" t="n">
        <v>2</v>
      </c>
      <c r="K408" s="116" t="n">
        <v>2</v>
      </c>
      <c r="L408" s="116" t="n">
        <v>2</v>
      </c>
      <c r="M408" s="116" t="n">
        <v>2</v>
      </c>
      <c r="N408" s="116" t="n">
        <v>2</v>
      </c>
      <c r="O408" s="116" t="n">
        <v>2</v>
      </c>
      <c r="P408" s="116" t="n">
        <v>2</v>
      </c>
      <c r="Q408" s="116" t="n">
        <v>2</v>
      </c>
      <c r="R408" s="116" t="n">
        <v>2</v>
      </c>
      <c r="S408" s="116" t="n">
        <v>2</v>
      </c>
      <c r="T408" s="116" t="n">
        <v>2</v>
      </c>
      <c r="U408" s="116" t="n">
        <v>2</v>
      </c>
      <c r="V408" s="116" t="n">
        <v>2</v>
      </c>
      <c r="W408" s="116" t="n">
        <v>2</v>
      </c>
      <c r="X408" s="116" t="n">
        <v>2</v>
      </c>
      <c r="Y408" s="116" t="n">
        <v>2</v>
      </c>
      <c r="Z408" s="116" t="n">
        <v>2</v>
      </c>
      <c r="AA408" s="116" t="n">
        <v>4</v>
      </c>
      <c r="AB408" s="116" t="n">
        <v>4</v>
      </c>
      <c r="AC408" s="116" t="n">
        <v>4</v>
      </c>
      <c r="AD408" s="116" t="n">
        <v>4</v>
      </c>
      <c r="AE408" s="116" t="n">
        <v>4</v>
      </c>
      <c r="AF408" s="116" t="n">
        <v>4</v>
      </c>
      <c r="AG408" s="116" t="n">
        <v>4</v>
      </c>
      <c r="AH408" s="116" t="n">
        <v>4</v>
      </c>
      <c r="AI408" s="116" t="n">
        <v>4</v>
      </c>
      <c r="AJ408" s="116" t="n">
        <v>4</v>
      </c>
      <c r="AK408" s="116" t="n">
        <v>4</v>
      </c>
      <c r="AL408" s="116" t="n">
        <v>4</v>
      </c>
      <c r="AM408" s="116" t="n">
        <v>4</v>
      </c>
    </row>
    <row r="409" customFormat="false" ht="21" hidden="false" customHeight="true" outlineLevel="0" collapsed="false">
      <c r="A409" s="46"/>
      <c r="B409" s="46"/>
      <c r="C409" s="46" t="s">
        <v>223</v>
      </c>
      <c r="D409" s="116" t="n">
        <v>0</v>
      </c>
      <c r="E409" s="116" t="n">
        <v>2</v>
      </c>
      <c r="F409" s="116" t="n">
        <v>2</v>
      </c>
      <c r="G409" s="116" t="n">
        <v>2</v>
      </c>
      <c r="H409" s="116" t="n">
        <v>2</v>
      </c>
      <c r="I409" s="116" t="n">
        <v>2</v>
      </c>
      <c r="J409" s="116" t="n">
        <v>2</v>
      </c>
      <c r="K409" s="116" t="n">
        <v>2</v>
      </c>
      <c r="L409" s="116" t="n">
        <v>2</v>
      </c>
      <c r="M409" s="116" t="n">
        <v>2</v>
      </c>
      <c r="N409" s="116" t="n">
        <v>2</v>
      </c>
      <c r="O409" s="116" t="n">
        <v>2</v>
      </c>
      <c r="P409" s="116" t="n">
        <v>2</v>
      </c>
      <c r="Q409" s="116" t="n">
        <v>2</v>
      </c>
      <c r="R409" s="116" t="n">
        <v>2</v>
      </c>
      <c r="S409" s="116" t="n">
        <v>2</v>
      </c>
      <c r="T409" s="116" t="n">
        <v>2</v>
      </c>
      <c r="U409" s="116" t="n">
        <v>2</v>
      </c>
      <c r="V409" s="116" t="n">
        <v>2</v>
      </c>
      <c r="W409" s="116" t="n">
        <v>2</v>
      </c>
      <c r="X409" s="116" t="n">
        <v>2</v>
      </c>
      <c r="Y409" s="116" t="n">
        <v>2</v>
      </c>
      <c r="Z409" s="116" t="n">
        <v>2</v>
      </c>
      <c r="AA409" s="116" t="n">
        <v>2</v>
      </c>
      <c r="AB409" s="116" t="n">
        <v>2</v>
      </c>
      <c r="AC409" s="116" t="n">
        <v>2</v>
      </c>
      <c r="AD409" s="116" t="n">
        <v>2</v>
      </c>
      <c r="AE409" s="116" t="n">
        <v>2</v>
      </c>
      <c r="AF409" s="116" t="n">
        <v>2</v>
      </c>
      <c r="AG409" s="116" t="n">
        <v>2</v>
      </c>
      <c r="AH409" s="116" t="n">
        <v>2</v>
      </c>
      <c r="AI409" s="116" t="n">
        <v>2</v>
      </c>
      <c r="AJ409" s="116" t="n">
        <v>2</v>
      </c>
      <c r="AK409" s="116" t="n">
        <v>2</v>
      </c>
      <c r="AL409" s="116" t="n">
        <v>2</v>
      </c>
      <c r="AM409" s="116" t="n">
        <v>2</v>
      </c>
    </row>
    <row r="410" customFormat="false" ht="21" hidden="false" customHeight="true" outlineLevel="0" collapsed="false">
      <c r="A410" s="46"/>
      <c r="B410" s="46"/>
      <c r="C410" s="46"/>
      <c r="D410" s="112"/>
      <c r="E410" s="112"/>
      <c r="F410" s="112"/>
      <c r="G410" s="112"/>
      <c r="H410" s="112"/>
      <c r="I410" s="112"/>
      <c r="J410" s="112"/>
      <c r="K410" s="112"/>
      <c r="L410" s="112"/>
      <c r="M410" s="112"/>
      <c r="N410" s="112"/>
      <c r="O410" s="112"/>
      <c r="P410" s="112"/>
      <c r="Q410" s="112"/>
      <c r="R410" s="112"/>
      <c r="S410" s="112"/>
      <c r="T410" s="112"/>
      <c r="U410" s="112"/>
      <c r="V410" s="112"/>
      <c r="W410" s="112"/>
      <c r="X410" s="112"/>
      <c r="Y410" s="112"/>
      <c r="Z410" s="112"/>
      <c r="AA410" s="112"/>
      <c r="AB410" s="112"/>
      <c r="AC410" s="112"/>
      <c r="AD410" s="112"/>
      <c r="AE410" s="112"/>
      <c r="AF410" s="112"/>
      <c r="AG410" s="112"/>
      <c r="AH410" s="112"/>
      <c r="AI410" s="112"/>
      <c r="AJ410" s="112"/>
      <c r="AK410" s="112"/>
      <c r="AL410" s="112"/>
      <c r="AM410" s="112"/>
    </row>
    <row r="411" customFormat="false" ht="21" hidden="false" customHeight="true" outlineLevel="0" collapsed="false">
      <c r="A411" s="46"/>
      <c r="B411" s="46"/>
      <c r="C411" s="89" t="s">
        <v>364</v>
      </c>
      <c r="D411" s="115" t="n">
        <f aca="false">CHOOSE(Settings!$C$5,D412,D413,D414,D415,D416,D417,D418,D419,D420,D421,D422)</f>
        <v>1</v>
      </c>
      <c r="E411" s="115" t="n">
        <f aca="false">CHOOSE(Settings!$C$5,E412,E413,E414,E415,E416,E417,E418,E419,E420,E421,E422)</f>
        <v>1</v>
      </c>
      <c r="F411" s="115" t="n">
        <f aca="false">CHOOSE(Settings!$C$5,F412,F413,F414,F415,F416,F417,F418,F419,F420,F421,F422)</f>
        <v>0</v>
      </c>
      <c r="G411" s="115" t="n">
        <f aca="false">CHOOSE(Settings!$C$5,G412,G413,G414,G415,G416,G417,G418,G419,G420,G421,G422)</f>
        <v>0</v>
      </c>
      <c r="H411" s="115" t="n">
        <f aca="false">CHOOSE(Settings!$C$5,H412,H413,H414,H415,H416,H417,H418,H419,H420,H421,H422)</f>
        <v>0</v>
      </c>
      <c r="I411" s="115" t="n">
        <f aca="false">CHOOSE(Settings!$C$5,I412,I413,I414,I415,I416,I417,I418,I419,I420,I421,I422)</f>
        <v>0</v>
      </c>
      <c r="J411" s="115" t="n">
        <f aca="false">CHOOSE(Settings!$C$5,J412,J413,J414,J415,J416,J417,J418,J419,J420,J421,J422)</f>
        <v>0</v>
      </c>
      <c r="K411" s="115" t="n">
        <f aca="false">CHOOSE(Settings!$C$5,K412,K413,K414,K415,K416,K417,K418,K419,K420,K421,K422)</f>
        <v>0</v>
      </c>
      <c r="L411" s="115" t="n">
        <f aca="false">CHOOSE(Settings!$C$5,L412,L413,L414,L415,L416,L417,L418,L419,L420,L421,L422)</f>
        <v>0</v>
      </c>
      <c r="M411" s="115" t="n">
        <f aca="false">CHOOSE(Settings!$C$5,M412,M413,M414,M415,M416,M417,M418,M419,M420,M421,M422)</f>
        <v>0</v>
      </c>
      <c r="N411" s="115" t="n">
        <f aca="false">CHOOSE(Settings!$C$5,N412,N413,N414,N415,N416,N417,N418,N419,N420,N421,N422)</f>
        <v>0</v>
      </c>
      <c r="O411" s="115" t="n">
        <f aca="false">CHOOSE(Settings!$C$5,O412,O413,O414,O415,O416,O417,O418,O419,O420,O421,O422)</f>
        <v>0</v>
      </c>
      <c r="P411" s="115" t="n">
        <f aca="false">CHOOSE(Settings!$C$5,P412,P413,P414,P415,P416,P417,P418,P419,P420,P421,P422)</f>
        <v>0</v>
      </c>
      <c r="Q411" s="115" t="n">
        <f aca="false">CHOOSE(Settings!$C$5,Q412,Q413,Q414,Q415,Q416,Q417,Q418,Q419,Q420,Q421,Q422)</f>
        <v>0</v>
      </c>
      <c r="R411" s="115" t="n">
        <f aca="false">CHOOSE(Settings!$C$5,R412,R413,R414,R415,R416,R417,R418,R419,R420,R421,R422)</f>
        <v>0</v>
      </c>
      <c r="S411" s="115" t="n">
        <f aca="false">CHOOSE(Settings!$C$5,S412,S413,S414,S415,S416,S417,S418,S419,S420,S421,S422)</f>
        <v>0</v>
      </c>
      <c r="T411" s="115" t="n">
        <f aca="false">CHOOSE(Settings!$C$5,T412,T413,T414,T415,T416,T417,T418,T419,T420,T421,T422)</f>
        <v>0</v>
      </c>
      <c r="U411" s="115" t="n">
        <f aca="false">CHOOSE(Settings!$C$5,U412,U413,U414,U415,U416,U417,U418,U419,U420,U421,U422)</f>
        <v>0</v>
      </c>
      <c r="V411" s="115" t="n">
        <f aca="false">CHOOSE(Settings!$C$5,V412,V413,V414,V415,V416,V417,V418,V419,V420,V421,V422)</f>
        <v>0</v>
      </c>
      <c r="W411" s="115" t="n">
        <f aca="false">CHOOSE(Settings!$C$5,W412,W413,W414,W415,W416,W417,W418,W419,W420,W421,W422)</f>
        <v>0</v>
      </c>
      <c r="X411" s="115" t="n">
        <f aca="false">CHOOSE(Settings!$C$5,X412,X413,X414,X415,X416,X417,X418,X419,X420,X421,X422)</f>
        <v>0</v>
      </c>
      <c r="Y411" s="115" t="n">
        <f aca="false">CHOOSE(Settings!$C$5,Y412,Y413,Y414,Y415,Y416,Y417,Y418,Y419,Y420,Y421,Y422)</f>
        <v>0</v>
      </c>
      <c r="Z411" s="115" t="n">
        <f aca="false">CHOOSE(Settings!$C$5,Z412,Z413,Z414,Z415,Z416,Z417,Z418,Z419,Z420,Z421,Z422)</f>
        <v>0</v>
      </c>
      <c r="AA411" s="115" t="n">
        <f aca="false">CHOOSE(Settings!$C$5,AA412,AA413,AA414,AA415,AA416,AA417,AA418,AA419,AA420,AA421,AA422)</f>
        <v>0</v>
      </c>
      <c r="AB411" s="115" t="n">
        <f aca="false">CHOOSE(Settings!$C$5,AB412,AB413,AB414,AB415,AB416,AB417,AB418,AB419,AB420,AB421,AB422)</f>
        <v>0</v>
      </c>
      <c r="AC411" s="115" t="n">
        <f aca="false">CHOOSE(Settings!$C$5,AC412,AC413,AC414,AC415,AC416,AC417,AC418,AC419,AC420,AC421,AC422)</f>
        <v>0</v>
      </c>
      <c r="AD411" s="115" t="n">
        <f aca="false">CHOOSE(Settings!$C$5,AD412,AD413,AD414,AD415,AD416,AD417,AD418,AD419,AD420,AD421,AD422)</f>
        <v>0</v>
      </c>
      <c r="AE411" s="115" t="n">
        <f aca="false">CHOOSE(Settings!$C$5,AE412,AE413,AE414,AE415,AE416,AE417,AE418,AE419,AE420,AE421,AE422)</f>
        <v>0</v>
      </c>
      <c r="AF411" s="115" t="n">
        <f aca="false">CHOOSE(Settings!$C$5,AF412,AF413,AF414,AF415,AF416,AF417,AF418,AF419,AF420,AF421,AF422)</f>
        <v>0</v>
      </c>
      <c r="AG411" s="115" t="n">
        <f aca="false">CHOOSE(Settings!$C$5,AG412,AG413,AG414,AG415,AG416,AG417,AG418,AG419,AG420,AG421,AG422)</f>
        <v>0</v>
      </c>
      <c r="AH411" s="115" t="n">
        <f aca="false">CHOOSE(Settings!$C$5,AH412,AH413,AH414,AH415,AH416,AH417,AH418,AH419,AH420,AH421,AH422)</f>
        <v>0</v>
      </c>
      <c r="AI411" s="115" t="n">
        <f aca="false">CHOOSE(Settings!$C$5,AI412,AI413,AI414,AI415,AI416,AI417,AI418,AI419,AI420,AI421,AI422)</f>
        <v>0</v>
      </c>
      <c r="AJ411" s="115" t="n">
        <f aca="false">CHOOSE(Settings!$C$5,AJ412,AJ413,AJ414,AJ415,AJ416,AJ417,AJ418,AJ419,AJ420,AJ421,AJ422)</f>
        <v>0</v>
      </c>
      <c r="AK411" s="115" t="n">
        <f aca="false">CHOOSE(Settings!$C$5,AK412,AK413,AK414,AK415,AK416,AK417,AK418,AK419,AK420,AK421,AK422)</f>
        <v>0</v>
      </c>
      <c r="AL411" s="115" t="n">
        <f aca="false">CHOOSE(Settings!$C$5,AL412,AL413,AL414,AL415,AL416,AL417,AL418,AL419,AL420,AL421,AL422)</f>
        <v>0</v>
      </c>
      <c r="AM411" s="115" t="n">
        <f aca="false">CHOOSE(Settings!$C$5,AM412,AM413,AM414,AM415,AM416,AM417,AM418,AM419,AM420,AM421,AM422)</f>
        <v>0</v>
      </c>
    </row>
    <row r="412" customFormat="false" ht="21" hidden="false" customHeight="true" outlineLevel="0" collapsed="false">
      <c r="A412" s="46"/>
      <c r="B412" s="46"/>
      <c r="C412" s="46" t="s">
        <v>207</v>
      </c>
      <c r="D412" s="116" t="n">
        <v>1</v>
      </c>
      <c r="E412" s="116" t="n">
        <v>1</v>
      </c>
      <c r="F412" s="116" t="n">
        <v>0</v>
      </c>
      <c r="G412" s="116" t="n">
        <v>0</v>
      </c>
      <c r="H412" s="116" t="n">
        <v>0</v>
      </c>
      <c r="I412" s="116" t="n">
        <v>0</v>
      </c>
      <c r="J412" s="116" t="n">
        <v>0</v>
      </c>
      <c r="K412" s="116" t="n">
        <v>0</v>
      </c>
      <c r="L412" s="116" t="n">
        <v>0</v>
      </c>
      <c r="M412" s="116" t="n">
        <v>0</v>
      </c>
      <c r="N412" s="116" t="n">
        <v>0</v>
      </c>
      <c r="O412" s="116" t="n">
        <v>0</v>
      </c>
      <c r="P412" s="116" t="n">
        <v>0</v>
      </c>
      <c r="Q412" s="116" t="n">
        <v>0</v>
      </c>
      <c r="R412" s="116" t="n">
        <v>0</v>
      </c>
      <c r="S412" s="116" t="n">
        <v>0</v>
      </c>
      <c r="T412" s="116" t="n">
        <v>0</v>
      </c>
      <c r="U412" s="116" t="n">
        <v>0</v>
      </c>
      <c r="V412" s="116" t="n">
        <v>0</v>
      </c>
      <c r="W412" s="116" t="n">
        <v>0</v>
      </c>
      <c r="X412" s="116" t="n">
        <v>0</v>
      </c>
      <c r="Y412" s="116" t="n">
        <v>0</v>
      </c>
      <c r="Z412" s="116" t="n">
        <v>0</v>
      </c>
      <c r="AA412" s="116" t="n">
        <v>0</v>
      </c>
      <c r="AB412" s="116" t="n">
        <v>0</v>
      </c>
      <c r="AC412" s="116" t="n">
        <v>0</v>
      </c>
      <c r="AD412" s="116" t="n">
        <v>0</v>
      </c>
      <c r="AE412" s="116" t="n">
        <v>0</v>
      </c>
      <c r="AF412" s="116" t="n">
        <v>0</v>
      </c>
      <c r="AG412" s="116" t="n">
        <v>0</v>
      </c>
      <c r="AH412" s="116" t="n">
        <v>0</v>
      </c>
      <c r="AI412" s="116" t="n">
        <v>0</v>
      </c>
      <c r="AJ412" s="116" t="n">
        <v>0</v>
      </c>
      <c r="AK412" s="116" t="n">
        <v>0</v>
      </c>
      <c r="AL412" s="116" t="n">
        <v>0</v>
      </c>
      <c r="AM412" s="116" t="n">
        <v>0</v>
      </c>
    </row>
    <row r="413" customFormat="false" ht="21" hidden="false" customHeight="true" outlineLevel="0" collapsed="false">
      <c r="A413" s="46"/>
      <c r="B413" s="46"/>
      <c r="C413" s="46" t="s">
        <v>209</v>
      </c>
      <c r="D413" s="116" t="n">
        <v>1</v>
      </c>
      <c r="E413" s="116" t="n">
        <v>1</v>
      </c>
      <c r="F413" s="116" t="n">
        <v>0</v>
      </c>
      <c r="G413" s="116" t="n">
        <v>0</v>
      </c>
      <c r="H413" s="116" t="n">
        <v>0</v>
      </c>
      <c r="I413" s="116" t="n">
        <v>0</v>
      </c>
      <c r="J413" s="116" t="n">
        <v>0</v>
      </c>
      <c r="K413" s="116" t="n">
        <v>0</v>
      </c>
      <c r="L413" s="116" t="n">
        <v>0</v>
      </c>
      <c r="M413" s="116" t="n">
        <v>0</v>
      </c>
      <c r="N413" s="116" t="n">
        <v>0</v>
      </c>
      <c r="O413" s="116" t="n">
        <v>0</v>
      </c>
      <c r="P413" s="116" t="n">
        <v>0</v>
      </c>
      <c r="Q413" s="116" t="n">
        <v>0</v>
      </c>
      <c r="R413" s="116" t="n">
        <v>0</v>
      </c>
      <c r="S413" s="116" t="n">
        <v>0</v>
      </c>
      <c r="T413" s="116" t="n">
        <v>0</v>
      </c>
      <c r="U413" s="116" t="n">
        <v>0</v>
      </c>
      <c r="V413" s="116" t="n">
        <v>0</v>
      </c>
      <c r="W413" s="116" t="n">
        <v>0</v>
      </c>
      <c r="X413" s="116" t="n">
        <v>0</v>
      </c>
      <c r="Y413" s="116" t="n">
        <v>0</v>
      </c>
      <c r="Z413" s="116" t="n">
        <v>0</v>
      </c>
      <c r="AA413" s="116" t="n">
        <v>0</v>
      </c>
      <c r="AB413" s="116" t="n">
        <v>0</v>
      </c>
      <c r="AC413" s="116" t="n">
        <v>0</v>
      </c>
      <c r="AD413" s="116" t="n">
        <v>0</v>
      </c>
      <c r="AE413" s="116" t="n">
        <v>0</v>
      </c>
      <c r="AF413" s="116" t="n">
        <v>0</v>
      </c>
      <c r="AG413" s="116" t="n">
        <v>0</v>
      </c>
      <c r="AH413" s="116" t="n">
        <v>0</v>
      </c>
      <c r="AI413" s="116" t="n">
        <v>0</v>
      </c>
      <c r="AJ413" s="116" t="n">
        <v>0</v>
      </c>
      <c r="AK413" s="116" t="n">
        <v>0</v>
      </c>
      <c r="AL413" s="116" t="n">
        <v>0</v>
      </c>
      <c r="AM413" s="116" t="n">
        <v>0</v>
      </c>
    </row>
    <row r="414" customFormat="false" ht="21" hidden="false" customHeight="true" outlineLevel="0" collapsed="false">
      <c r="A414" s="46"/>
      <c r="B414" s="46"/>
      <c r="C414" s="46" t="s">
        <v>210</v>
      </c>
      <c r="D414" s="116" t="n">
        <v>1</v>
      </c>
      <c r="E414" s="116" t="n">
        <v>1</v>
      </c>
      <c r="F414" s="116" t="n">
        <v>0</v>
      </c>
      <c r="G414" s="116" t="n">
        <v>0</v>
      </c>
      <c r="H414" s="116" t="n">
        <v>0</v>
      </c>
      <c r="I414" s="116" t="n">
        <v>0</v>
      </c>
      <c r="J414" s="116" t="n">
        <v>0</v>
      </c>
      <c r="K414" s="116" t="n">
        <v>0</v>
      </c>
      <c r="L414" s="116" t="n">
        <v>0</v>
      </c>
      <c r="M414" s="116" t="n">
        <v>0</v>
      </c>
      <c r="N414" s="116" t="n">
        <v>0</v>
      </c>
      <c r="O414" s="116" t="n">
        <v>0</v>
      </c>
      <c r="P414" s="116" t="n">
        <v>0</v>
      </c>
      <c r="Q414" s="116" t="n">
        <v>0</v>
      </c>
      <c r="R414" s="116" t="n">
        <v>0</v>
      </c>
      <c r="S414" s="116" t="n">
        <v>0</v>
      </c>
      <c r="T414" s="116" t="n">
        <v>0</v>
      </c>
      <c r="U414" s="116" t="n">
        <v>0</v>
      </c>
      <c r="V414" s="116" t="n">
        <v>0</v>
      </c>
      <c r="W414" s="116" t="n">
        <v>0</v>
      </c>
      <c r="X414" s="116" t="n">
        <v>0</v>
      </c>
      <c r="Y414" s="116" t="n">
        <v>0</v>
      </c>
      <c r="Z414" s="116" t="n">
        <v>0</v>
      </c>
      <c r="AA414" s="116" t="n">
        <v>0</v>
      </c>
      <c r="AB414" s="116" t="n">
        <v>0</v>
      </c>
      <c r="AC414" s="116" t="n">
        <v>0</v>
      </c>
      <c r="AD414" s="116" t="n">
        <v>0</v>
      </c>
      <c r="AE414" s="116" t="n">
        <v>0</v>
      </c>
      <c r="AF414" s="116" t="n">
        <v>0</v>
      </c>
      <c r="AG414" s="116" t="n">
        <v>0</v>
      </c>
      <c r="AH414" s="116" t="n">
        <v>0</v>
      </c>
      <c r="AI414" s="116" t="n">
        <v>0</v>
      </c>
      <c r="AJ414" s="116" t="n">
        <v>0</v>
      </c>
      <c r="AK414" s="116" t="n">
        <v>0</v>
      </c>
      <c r="AL414" s="116" t="n">
        <v>0</v>
      </c>
      <c r="AM414" s="116" t="n">
        <v>0</v>
      </c>
    </row>
    <row r="415" customFormat="false" ht="21" hidden="false" customHeight="true" outlineLevel="0" collapsed="false">
      <c r="A415" s="46"/>
      <c r="B415" s="46"/>
      <c r="C415" s="46" t="s">
        <v>212</v>
      </c>
      <c r="D415" s="116" t="n">
        <v>1</v>
      </c>
      <c r="E415" s="116" t="n">
        <v>1</v>
      </c>
      <c r="F415" s="116" t="n">
        <v>0</v>
      </c>
      <c r="G415" s="116" t="n">
        <v>0</v>
      </c>
      <c r="H415" s="116" t="n">
        <v>0</v>
      </c>
      <c r="I415" s="116" t="n">
        <v>0</v>
      </c>
      <c r="J415" s="116" t="n">
        <v>0</v>
      </c>
      <c r="K415" s="116" t="n">
        <v>0</v>
      </c>
      <c r="L415" s="116" t="n">
        <v>0</v>
      </c>
      <c r="M415" s="116" t="n">
        <v>0</v>
      </c>
      <c r="N415" s="116" t="n">
        <v>0</v>
      </c>
      <c r="O415" s="116" t="n">
        <v>0</v>
      </c>
      <c r="P415" s="116" t="n">
        <v>0</v>
      </c>
      <c r="Q415" s="116" t="n">
        <v>0</v>
      </c>
      <c r="R415" s="116" t="n">
        <v>0</v>
      </c>
      <c r="S415" s="116" t="n">
        <v>0</v>
      </c>
      <c r="T415" s="116" t="n">
        <v>0</v>
      </c>
      <c r="U415" s="116" t="n">
        <v>0</v>
      </c>
      <c r="V415" s="116" t="n">
        <v>0</v>
      </c>
      <c r="W415" s="116" t="n">
        <v>0</v>
      </c>
      <c r="X415" s="116" t="n">
        <v>0</v>
      </c>
      <c r="Y415" s="116" t="n">
        <v>0</v>
      </c>
      <c r="Z415" s="116" t="n">
        <v>0</v>
      </c>
      <c r="AA415" s="116" t="n">
        <v>0</v>
      </c>
      <c r="AB415" s="116" t="n">
        <v>0</v>
      </c>
      <c r="AC415" s="116" t="n">
        <v>0</v>
      </c>
      <c r="AD415" s="116" t="n">
        <v>0</v>
      </c>
      <c r="AE415" s="116" t="n">
        <v>0</v>
      </c>
      <c r="AF415" s="116" t="n">
        <v>0</v>
      </c>
      <c r="AG415" s="116" t="n">
        <v>0</v>
      </c>
      <c r="AH415" s="116" t="n">
        <v>0</v>
      </c>
      <c r="AI415" s="116" t="n">
        <v>0</v>
      </c>
      <c r="AJ415" s="116" t="n">
        <v>0</v>
      </c>
      <c r="AK415" s="116" t="n">
        <v>0</v>
      </c>
      <c r="AL415" s="116" t="n">
        <v>0</v>
      </c>
      <c r="AM415" s="116" t="n">
        <v>0</v>
      </c>
    </row>
    <row r="416" customFormat="false" ht="21" hidden="false" customHeight="true" outlineLevel="0" collapsed="false">
      <c r="A416" s="46"/>
      <c r="B416" s="46"/>
      <c r="C416" s="46" t="s">
        <v>214</v>
      </c>
      <c r="D416" s="116" t="n">
        <v>1</v>
      </c>
      <c r="E416" s="116" t="n">
        <v>1</v>
      </c>
      <c r="F416" s="116" t="n">
        <v>0</v>
      </c>
      <c r="G416" s="116" t="n">
        <v>0</v>
      </c>
      <c r="H416" s="116" t="n">
        <v>0</v>
      </c>
      <c r="I416" s="116" t="n">
        <v>0</v>
      </c>
      <c r="J416" s="116" t="n">
        <v>0</v>
      </c>
      <c r="K416" s="116" t="n">
        <v>0</v>
      </c>
      <c r="L416" s="116" t="n">
        <v>0</v>
      </c>
      <c r="M416" s="116" t="n">
        <v>0</v>
      </c>
      <c r="N416" s="116" t="n">
        <v>0</v>
      </c>
      <c r="O416" s="116" t="n">
        <v>0</v>
      </c>
      <c r="P416" s="116" t="n">
        <v>0</v>
      </c>
      <c r="Q416" s="116" t="n">
        <v>0</v>
      </c>
      <c r="R416" s="116" t="n">
        <v>0</v>
      </c>
      <c r="S416" s="116" t="n">
        <v>0</v>
      </c>
      <c r="T416" s="116" t="n">
        <v>0</v>
      </c>
      <c r="U416" s="116" t="n">
        <v>0</v>
      </c>
      <c r="V416" s="116" t="n">
        <v>0</v>
      </c>
      <c r="W416" s="116" t="n">
        <v>0</v>
      </c>
      <c r="X416" s="116" t="n">
        <v>0</v>
      </c>
      <c r="Y416" s="116" t="n">
        <v>0</v>
      </c>
      <c r="Z416" s="116" t="n">
        <v>0</v>
      </c>
      <c r="AA416" s="116" t="n">
        <v>0</v>
      </c>
      <c r="AB416" s="116" t="n">
        <v>0</v>
      </c>
      <c r="AC416" s="116" t="n">
        <v>0</v>
      </c>
      <c r="AD416" s="116" t="n">
        <v>0</v>
      </c>
      <c r="AE416" s="116" t="n">
        <v>0</v>
      </c>
      <c r="AF416" s="116" t="n">
        <v>0</v>
      </c>
      <c r="AG416" s="116" t="n">
        <v>0</v>
      </c>
      <c r="AH416" s="116" t="n">
        <v>0</v>
      </c>
      <c r="AI416" s="116" t="n">
        <v>0</v>
      </c>
      <c r="AJ416" s="116" t="n">
        <v>0</v>
      </c>
      <c r="AK416" s="116" t="n">
        <v>0</v>
      </c>
      <c r="AL416" s="116" t="n">
        <v>0</v>
      </c>
      <c r="AM416" s="116" t="n">
        <v>0</v>
      </c>
    </row>
    <row r="417" customFormat="false" ht="21" hidden="false" customHeight="true" outlineLevel="0" collapsed="false">
      <c r="A417" s="46"/>
      <c r="B417" s="46"/>
      <c r="C417" s="46" t="s">
        <v>216</v>
      </c>
      <c r="D417" s="116" t="n">
        <v>1</v>
      </c>
      <c r="E417" s="116" t="n">
        <v>1</v>
      </c>
      <c r="F417" s="116" t="n">
        <v>0</v>
      </c>
      <c r="G417" s="116" t="n">
        <v>0</v>
      </c>
      <c r="H417" s="116" t="n">
        <v>0</v>
      </c>
      <c r="I417" s="116" t="n">
        <v>0</v>
      </c>
      <c r="J417" s="116" t="n">
        <v>0</v>
      </c>
      <c r="K417" s="116" t="n">
        <v>0</v>
      </c>
      <c r="L417" s="116" t="n">
        <v>0</v>
      </c>
      <c r="M417" s="116" t="n">
        <v>0</v>
      </c>
      <c r="N417" s="116" t="n">
        <v>0</v>
      </c>
      <c r="O417" s="116" t="n">
        <v>0</v>
      </c>
      <c r="P417" s="116" t="n">
        <v>0</v>
      </c>
      <c r="Q417" s="116" t="n">
        <v>0</v>
      </c>
      <c r="R417" s="116" t="n">
        <v>0</v>
      </c>
      <c r="S417" s="116" t="n">
        <v>0</v>
      </c>
      <c r="T417" s="116" t="n">
        <v>0</v>
      </c>
      <c r="U417" s="116" t="n">
        <v>0</v>
      </c>
      <c r="V417" s="116" t="n">
        <v>0</v>
      </c>
      <c r="W417" s="116" t="n">
        <v>0</v>
      </c>
      <c r="X417" s="116" t="n">
        <v>0</v>
      </c>
      <c r="Y417" s="116" t="n">
        <v>0</v>
      </c>
      <c r="Z417" s="116" t="n">
        <v>0</v>
      </c>
      <c r="AA417" s="116" t="n">
        <v>0</v>
      </c>
      <c r="AB417" s="116" t="n">
        <v>0</v>
      </c>
      <c r="AC417" s="116" t="n">
        <v>0</v>
      </c>
      <c r="AD417" s="116" t="n">
        <v>0</v>
      </c>
      <c r="AE417" s="116" t="n">
        <v>0</v>
      </c>
      <c r="AF417" s="116" t="n">
        <v>0</v>
      </c>
      <c r="AG417" s="116" t="n">
        <v>0</v>
      </c>
      <c r="AH417" s="116" t="n">
        <v>0</v>
      </c>
      <c r="AI417" s="116" t="n">
        <v>0</v>
      </c>
      <c r="AJ417" s="116" t="n">
        <v>0</v>
      </c>
      <c r="AK417" s="116" t="n">
        <v>0</v>
      </c>
      <c r="AL417" s="116" t="n">
        <v>0</v>
      </c>
      <c r="AM417" s="116" t="n">
        <v>0</v>
      </c>
    </row>
    <row r="418" customFormat="false" ht="21" hidden="false" customHeight="true" outlineLevel="0" collapsed="false">
      <c r="A418" s="46"/>
      <c r="B418" s="46"/>
      <c r="C418" s="46" t="s">
        <v>218</v>
      </c>
      <c r="D418" s="116" t="n">
        <v>1</v>
      </c>
      <c r="E418" s="116" t="n">
        <v>1</v>
      </c>
      <c r="F418" s="116" t="n">
        <v>0</v>
      </c>
      <c r="G418" s="116" t="n">
        <v>0</v>
      </c>
      <c r="H418" s="116" t="n">
        <v>0</v>
      </c>
      <c r="I418" s="116" t="n">
        <v>0</v>
      </c>
      <c r="J418" s="116" t="n">
        <v>0</v>
      </c>
      <c r="K418" s="116" t="n">
        <v>0</v>
      </c>
      <c r="L418" s="116" t="n">
        <v>0</v>
      </c>
      <c r="M418" s="116" t="n">
        <v>0</v>
      </c>
      <c r="N418" s="116" t="n">
        <v>0</v>
      </c>
      <c r="O418" s="116" t="n">
        <v>0</v>
      </c>
      <c r="P418" s="116" t="n">
        <v>0</v>
      </c>
      <c r="Q418" s="116" t="n">
        <v>0</v>
      </c>
      <c r="R418" s="116" t="n">
        <v>0</v>
      </c>
      <c r="S418" s="116" t="n">
        <v>0</v>
      </c>
      <c r="T418" s="116" t="n">
        <v>0</v>
      </c>
      <c r="U418" s="116" t="n">
        <v>0</v>
      </c>
      <c r="V418" s="116" t="n">
        <v>0</v>
      </c>
      <c r="W418" s="116" t="n">
        <v>0</v>
      </c>
      <c r="X418" s="116" t="n">
        <v>0</v>
      </c>
      <c r="Y418" s="116" t="n">
        <v>0</v>
      </c>
      <c r="Z418" s="116" t="n">
        <v>0</v>
      </c>
      <c r="AA418" s="116" t="n">
        <v>0</v>
      </c>
      <c r="AB418" s="116" t="n">
        <v>0</v>
      </c>
      <c r="AC418" s="116" t="n">
        <v>0</v>
      </c>
      <c r="AD418" s="116" t="n">
        <v>0</v>
      </c>
      <c r="AE418" s="116" t="n">
        <v>0</v>
      </c>
      <c r="AF418" s="116" t="n">
        <v>0</v>
      </c>
      <c r="AG418" s="116" t="n">
        <v>0</v>
      </c>
      <c r="AH418" s="116" t="n">
        <v>0</v>
      </c>
      <c r="AI418" s="116" t="n">
        <v>0</v>
      </c>
      <c r="AJ418" s="116" t="n">
        <v>0</v>
      </c>
      <c r="AK418" s="116" t="n">
        <v>0</v>
      </c>
      <c r="AL418" s="116" t="n">
        <v>0</v>
      </c>
      <c r="AM418" s="116" t="n">
        <v>0</v>
      </c>
    </row>
    <row r="419" customFormat="false" ht="21" hidden="false" customHeight="true" outlineLevel="0" collapsed="false">
      <c r="A419" s="46"/>
      <c r="B419" s="46"/>
      <c r="C419" s="46" t="s">
        <v>220</v>
      </c>
      <c r="D419" s="116" t="n">
        <v>1</v>
      </c>
      <c r="E419" s="116" t="n">
        <v>1</v>
      </c>
      <c r="F419" s="116" t="n">
        <v>0</v>
      </c>
      <c r="G419" s="116" t="n">
        <v>0</v>
      </c>
      <c r="H419" s="116" t="n">
        <v>0</v>
      </c>
      <c r="I419" s="116" t="n">
        <v>0</v>
      </c>
      <c r="J419" s="116" t="n">
        <v>0</v>
      </c>
      <c r="K419" s="116" t="n">
        <v>0</v>
      </c>
      <c r="L419" s="116" t="n">
        <v>0</v>
      </c>
      <c r="M419" s="116" t="n">
        <v>0</v>
      </c>
      <c r="N419" s="116" t="n">
        <v>0</v>
      </c>
      <c r="O419" s="116" t="n">
        <v>0</v>
      </c>
      <c r="P419" s="116" t="n">
        <v>0</v>
      </c>
      <c r="Q419" s="116" t="n">
        <v>0</v>
      </c>
      <c r="R419" s="116" t="n">
        <v>0</v>
      </c>
      <c r="S419" s="116" t="n">
        <v>0</v>
      </c>
      <c r="T419" s="116" t="n">
        <v>0</v>
      </c>
      <c r="U419" s="116" t="n">
        <v>0</v>
      </c>
      <c r="V419" s="116" t="n">
        <v>0</v>
      </c>
      <c r="W419" s="116" t="n">
        <v>0</v>
      </c>
      <c r="X419" s="116" t="n">
        <v>0</v>
      </c>
      <c r="Y419" s="116" t="n">
        <v>0</v>
      </c>
      <c r="Z419" s="116" t="n">
        <v>0</v>
      </c>
      <c r="AA419" s="116" t="n">
        <v>0</v>
      </c>
      <c r="AB419" s="116" t="n">
        <v>0</v>
      </c>
      <c r="AC419" s="116" t="n">
        <v>0</v>
      </c>
      <c r="AD419" s="116" t="n">
        <v>0</v>
      </c>
      <c r="AE419" s="116" t="n">
        <v>0</v>
      </c>
      <c r="AF419" s="116" t="n">
        <v>0</v>
      </c>
      <c r="AG419" s="116" t="n">
        <v>0</v>
      </c>
      <c r="AH419" s="116" t="n">
        <v>0</v>
      </c>
      <c r="AI419" s="116" t="n">
        <v>0</v>
      </c>
      <c r="AJ419" s="116" t="n">
        <v>0</v>
      </c>
      <c r="AK419" s="116" t="n">
        <v>0</v>
      </c>
      <c r="AL419" s="116" t="n">
        <v>0</v>
      </c>
      <c r="AM419" s="116" t="n">
        <v>0</v>
      </c>
    </row>
    <row r="420" customFormat="false" ht="21" hidden="false" customHeight="true" outlineLevel="0" collapsed="false">
      <c r="A420" s="46"/>
      <c r="B420" s="46"/>
      <c r="C420" s="46" t="s">
        <v>221</v>
      </c>
      <c r="D420" s="116" t="n">
        <v>1</v>
      </c>
      <c r="E420" s="116" t="n">
        <v>1</v>
      </c>
      <c r="F420" s="116" t="n">
        <v>0</v>
      </c>
      <c r="G420" s="116" t="n">
        <v>0</v>
      </c>
      <c r="H420" s="116" t="n">
        <v>0</v>
      </c>
      <c r="I420" s="116" t="n">
        <v>0</v>
      </c>
      <c r="J420" s="116" t="n">
        <v>0</v>
      </c>
      <c r="K420" s="116" t="n">
        <v>0</v>
      </c>
      <c r="L420" s="116" t="n">
        <v>0</v>
      </c>
      <c r="M420" s="116" t="n">
        <v>0</v>
      </c>
      <c r="N420" s="116" t="n">
        <v>0</v>
      </c>
      <c r="O420" s="116" t="n">
        <v>0</v>
      </c>
      <c r="P420" s="116" t="n">
        <v>0</v>
      </c>
      <c r="Q420" s="116" t="n">
        <v>0</v>
      </c>
      <c r="R420" s="116" t="n">
        <v>0</v>
      </c>
      <c r="S420" s="116" t="n">
        <v>0</v>
      </c>
      <c r="T420" s="116" t="n">
        <v>0</v>
      </c>
      <c r="U420" s="116" t="n">
        <v>0</v>
      </c>
      <c r="V420" s="116" t="n">
        <v>0</v>
      </c>
      <c r="W420" s="116" t="n">
        <v>0</v>
      </c>
      <c r="X420" s="116" t="n">
        <v>0</v>
      </c>
      <c r="Y420" s="116" t="n">
        <v>0</v>
      </c>
      <c r="Z420" s="116" t="n">
        <v>0</v>
      </c>
      <c r="AA420" s="116" t="n">
        <v>0</v>
      </c>
      <c r="AB420" s="116" t="n">
        <v>0</v>
      </c>
      <c r="AC420" s="116" t="n">
        <v>0</v>
      </c>
      <c r="AD420" s="116" t="n">
        <v>0</v>
      </c>
      <c r="AE420" s="116" t="n">
        <v>0</v>
      </c>
      <c r="AF420" s="116" t="n">
        <v>0</v>
      </c>
      <c r="AG420" s="116" t="n">
        <v>0</v>
      </c>
      <c r="AH420" s="116" t="n">
        <v>0</v>
      </c>
      <c r="AI420" s="116" t="n">
        <v>0</v>
      </c>
      <c r="AJ420" s="116" t="n">
        <v>0</v>
      </c>
      <c r="AK420" s="116" t="n">
        <v>0</v>
      </c>
      <c r="AL420" s="116" t="n">
        <v>0</v>
      </c>
      <c r="AM420" s="116" t="n">
        <v>0</v>
      </c>
    </row>
    <row r="421" customFormat="false" ht="21" hidden="false" customHeight="true" outlineLevel="0" collapsed="false">
      <c r="A421" s="46"/>
      <c r="B421" s="46"/>
      <c r="C421" s="46" t="s">
        <v>222</v>
      </c>
      <c r="D421" s="116" t="n">
        <v>1</v>
      </c>
      <c r="E421" s="116" t="n">
        <v>1</v>
      </c>
      <c r="F421" s="116" t="n">
        <v>0</v>
      </c>
      <c r="G421" s="116" t="n">
        <v>0</v>
      </c>
      <c r="H421" s="116" t="n">
        <v>0</v>
      </c>
      <c r="I421" s="116" t="n">
        <v>0</v>
      </c>
      <c r="J421" s="116" t="n">
        <v>0</v>
      </c>
      <c r="K421" s="116" t="n">
        <v>0</v>
      </c>
      <c r="L421" s="116" t="n">
        <v>0</v>
      </c>
      <c r="M421" s="116" t="n">
        <v>0</v>
      </c>
      <c r="N421" s="116" t="n">
        <v>0</v>
      </c>
      <c r="O421" s="116" t="n">
        <v>0</v>
      </c>
      <c r="P421" s="116" t="n">
        <v>0</v>
      </c>
      <c r="Q421" s="116" t="n">
        <v>0</v>
      </c>
      <c r="R421" s="116" t="n">
        <v>0</v>
      </c>
      <c r="S421" s="116" t="n">
        <v>0</v>
      </c>
      <c r="T421" s="116" t="n">
        <v>0</v>
      </c>
      <c r="U421" s="116" t="n">
        <v>0</v>
      </c>
      <c r="V421" s="116" t="n">
        <v>0</v>
      </c>
      <c r="W421" s="116" t="n">
        <v>0</v>
      </c>
      <c r="X421" s="116" t="n">
        <v>0</v>
      </c>
      <c r="Y421" s="116" t="n">
        <v>0</v>
      </c>
      <c r="Z421" s="116" t="n">
        <v>0</v>
      </c>
      <c r="AA421" s="116" t="n">
        <v>0</v>
      </c>
      <c r="AB421" s="116" t="n">
        <v>0</v>
      </c>
      <c r="AC421" s="116" t="n">
        <v>0</v>
      </c>
      <c r="AD421" s="116" t="n">
        <v>0</v>
      </c>
      <c r="AE421" s="116" t="n">
        <v>0</v>
      </c>
      <c r="AF421" s="116" t="n">
        <v>0</v>
      </c>
      <c r="AG421" s="116" t="n">
        <v>0</v>
      </c>
      <c r="AH421" s="116" t="n">
        <v>0</v>
      </c>
      <c r="AI421" s="116" t="n">
        <v>0</v>
      </c>
      <c r="AJ421" s="116" t="n">
        <v>0</v>
      </c>
      <c r="AK421" s="116" t="n">
        <v>0</v>
      </c>
      <c r="AL421" s="116" t="n">
        <v>0</v>
      </c>
      <c r="AM421" s="116" t="n">
        <v>0</v>
      </c>
    </row>
    <row r="422" customFormat="false" ht="21" hidden="false" customHeight="true" outlineLevel="0" collapsed="false">
      <c r="A422" s="46"/>
      <c r="B422" s="46"/>
      <c r="C422" s="46" t="s">
        <v>223</v>
      </c>
      <c r="D422" s="116" t="n">
        <v>1</v>
      </c>
      <c r="E422" s="116" t="n">
        <v>1</v>
      </c>
      <c r="F422" s="116" t="n">
        <v>0</v>
      </c>
      <c r="G422" s="116" t="n">
        <v>0</v>
      </c>
      <c r="H422" s="116" t="n">
        <v>0</v>
      </c>
      <c r="I422" s="116" t="n">
        <v>0</v>
      </c>
      <c r="J422" s="116" t="n">
        <v>0</v>
      </c>
      <c r="K422" s="116" t="n">
        <v>0</v>
      </c>
      <c r="L422" s="116" t="n">
        <v>0</v>
      </c>
      <c r="M422" s="116" t="n">
        <v>0</v>
      </c>
      <c r="N422" s="116" t="n">
        <v>0</v>
      </c>
      <c r="O422" s="116" t="n">
        <v>0</v>
      </c>
      <c r="P422" s="116" t="n">
        <v>0</v>
      </c>
      <c r="Q422" s="116" t="n">
        <v>0</v>
      </c>
      <c r="R422" s="116" t="n">
        <v>0</v>
      </c>
      <c r="S422" s="116" t="n">
        <v>0</v>
      </c>
      <c r="T422" s="116" t="n">
        <v>0</v>
      </c>
      <c r="U422" s="116" t="n">
        <v>0</v>
      </c>
      <c r="V422" s="116" t="n">
        <v>0</v>
      </c>
      <c r="W422" s="116" t="n">
        <v>0</v>
      </c>
      <c r="X422" s="116" t="n">
        <v>0</v>
      </c>
      <c r="Y422" s="116" t="n">
        <v>0</v>
      </c>
      <c r="Z422" s="116" t="n">
        <v>0</v>
      </c>
      <c r="AA422" s="116" t="n">
        <v>0</v>
      </c>
      <c r="AB422" s="116" t="n">
        <v>0</v>
      </c>
      <c r="AC422" s="116" t="n">
        <v>0</v>
      </c>
      <c r="AD422" s="116" t="n">
        <v>0</v>
      </c>
      <c r="AE422" s="116" t="n">
        <v>0</v>
      </c>
      <c r="AF422" s="116" t="n">
        <v>0</v>
      </c>
      <c r="AG422" s="116" t="n">
        <v>0</v>
      </c>
      <c r="AH422" s="116" t="n">
        <v>0</v>
      </c>
      <c r="AI422" s="116" t="n">
        <v>0</v>
      </c>
      <c r="AJ422" s="116" t="n">
        <v>0</v>
      </c>
      <c r="AK422" s="116" t="n">
        <v>0</v>
      </c>
      <c r="AL422" s="116" t="n">
        <v>0</v>
      </c>
      <c r="AM422" s="116" t="n">
        <v>0</v>
      </c>
    </row>
    <row r="423" customFormat="false" ht="21" hidden="false" customHeight="true" outlineLevel="0" collapsed="false">
      <c r="A423" s="46"/>
      <c r="B423" s="46"/>
      <c r="C423" s="46"/>
      <c r="D423" s="112"/>
      <c r="E423" s="112"/>
      <c r="F423" s="112"/>
      <c r="G423" s="112"/>
      <c r="H423" s="112"/>
      <c r="I423" s="112"/>
      <c r="J423" s="112"/>
      <c r="K423" s="112"/>
      <c r="L423" s="112"/>
      <c r="M423" s="112"/>
      <c r="N423" s="112"/>
      <c r="O423" s="112"/>
      <c r="P423" s="112"/>
      <c r="Q423" s="112"/>
      <c r="R423" s="112"/>
      <c r="S423" s="112"/>
      <c r="T423" s="112"/>
      <c r="U423" s="112"/>
      <c r="V423" s="112"/>
      <c r="W423" s="112"/>
      <c r="X423" s="112"/>
      <c r="Y423" s="112"/>
      <c r="Z423" s="112"/>
      <c r="AA423" s="112"/>
      <c r="AB423" s="112"/>
      <c r="AC423" s="112"/>
      <c r="AD423" s="112"/>
      <c r="AE423" s="112"/>
      <c r="AF423" s="112"/>
      <c r="AG423" s="112"/>
      <c r="AH423" s="112"/>
      <c r="AI423" s="112"/>
      <c r="AJ423" s="112"/>
      <c r="AK423" s="112"/>
      <c r="AL423" s="112"/>
      <c r="AM423" s="112"/>
    </row>
    <row r="424" customFormat="false" ht="21" hidden="false" customHeight="true" outlineLevel="0" collapsed="false">
      <c r="A424" s="46"/>
      <c r="B424" s="46"/>
      <c r="C424" s="89" t="s">
        <v>365</v>
      </c>
      <c r="D424" s="115" t="n">
        <f aca="false">CHOOSE(Settings!$C$5,D425,D426,D427,D428,D429,D430,D431,D432,D433,D434,D435)</f>
        <v>0</v>
      </c>
      <c r="E424" s="115" t="n">
        <f aca="false">CHOOSE(Settings!$C$5,E425,E426,E427,E428,E429,E430,E431,E432,E433,E434,E435)</f>
        <v>0</v>
      </c>
      <c r="F424" s="115" t="n">
        <f aca="false">CHOOSE(Settings!$C$5,F425,F426,F427,F428,F429,F430,F431,F432,F433,F434,F435)</f>
        <v>0</v>
      </c>
      <c r="G424" s="115" t="n">
        <f aca="false">CHOOSE(Settings!$C$5,G425,G426,G427,G428,G429,G430,G431,G432,G433,G434,G435)</f>
        <v>0</v>
      </c>
      <c r="H424" s="115" t="n">
        <f aca="false">CHOOSE(Settings!$C$5,H425,H426,H427,H428,H429,H430,H431,H432,H433,H434,H435)</f>
        <v>0</v>
      </c>
      <c r="I424" s="115" t="n">
        <f aca="false">CHOOSE(Settings!$C$5,I425,I426,I427,I428,I429,I430,I431,I432,I433,I434,I435)</f>
        <v>0</v>
      </c>
      <c r="J424" s="115" t="n">
        <f aca="false">CHOOSE(Settings!$C$5,J425,J426,J427,J428,J429,J430,J431,J432,J433,J434,J435)</f>
        <v>0</v>
      </c>
      <c r="K424" s="115" t="n">
        <f aca="false">CHOOSE(Settings!$C$5,K425,K426,K427,K428,K429,K430,K431,K432,K433,K434,K435)</f>
        <v>0</v>
      </c>
      <c r="L424" s="115" t="n">
        <f aca="false">CHOOSE(Settings!$C$5,L425,L426,L427,L428,L429,L430,L431,L432,L433,L434,L435)</f>
        <v>0</v>
      </c>
      <c r="M424" s="115" t="n">
        <f aca="false">CHOOSE(Settings!$C$5,M425,M426,M427,M428,M429,M430,M431,M432,M433,M434,M435)</f>
        <v>0</v>
      </c>
      <c r="N424" s="115" t="n">
        <f aca="false">CHOOSE(Settings!$C$5,N425,N426,N427,N428,N429,N430,N431,N432,N433,N434,N435)</f>
        <v>0</v>
      </c>
      <c r="O424" s="115" t="n">
        <f aca="false">CHOOSE(Settings!$C$5,O425,O426,O427,O428,O429,O430,O431,O432,O433,O434,O435)</f>
        <v>0</v>
      </c>
      <c r="P424" s="115" t="n">
        <f aca="false">CHOOSE(Settings!$C$5,P425,P426,P427,P428,P429,P430,P431,P432,P433,P434,P435)</f>
        <v>0</v>
      </c>
      <c r="Q424" s="115" t="n">
        <f aca="false">CHOOSE(Settings!$C$5,Q425,Q426,Q427,Q428,Q429,Q430,Q431,Q432,Q433,Q434,Q435)</f>
        <v>0</v>
      </c>
      <c r="R424" s="115" t="n">
        <f aca="false">CHOOSE(Settings!$C$5,R425,R426,R427,R428,R429,R430,R431,R432,R433,R434,R435)</f>
        <v>0</v>
      </c>
      <c r="S424" s="115" t="n">
        <f aca="false">CHOOSE(Settings!$C$5,S425,S426,S427,S428,S429,S430,S431,S432,S433,S434,S435)</f>
        <v>0</v>
      </c>
      <c r="T424" s="115" t="n">
        <f aca="false">CHOOSE(Settings!$C$5,T425,T426,T427,T428,T429,T430,T431,T432,T433,T434,T435)</f>
        <v>0</v>
      </c>
      <c r="U424" s="115" t="n">
        <f aca="false">CHOOSE(Settings!$C$5,U425,U426,U427,U428,U429,U430,U431,U432,U433,U434,U435)</f>
        <v>0</v>
      </c>
      <c r="V424" s="115" t="n">
        <f aca="false">CHOOSE(Settings!$C$5,V425,V426,V427,V428,V429,V430,V431,V432,V433,V434,V435)</f>
        <v>0</v>
      </c>
      <c r="W424" s="115" t="n">
        <f aca="false">CHOOSE(Settings!$C$5,W425,W426,W427,W428,W429,W430,W431,W432,W433,W434,W435)</f>
        <v>0</v>
      </c>
      <c r="X424" s="115" t="n">
        <f aca="false">CHOOSE(Settings!$C$5,X425,X426,X427,X428,X429,X430,X431,X432,X433,X434,X435)</f>
        <v>0</v>
      </c>
      <c r="Y424" s="115" t="n">
        <f aca="false">CHOOSE(Settings!$C$5,Y425,Y426,Y427,Y428,Y429,Y430,Y431,Y432,Y433,Y434,Y435)</f>
        <v>0</v>
      </c>
      <c r="Z424" s="115" t="n">
        <f aca="false">CHOOSE(Settings!$C$5,Z425,Z426,Z427,Z428,Z429,Z430,Z431,Z432,Z433,Z434,Z435)</f>
        <v>0</v>
      </c>
      <c r="AA424" s="115" t="n">
        <f aca="false">CHOOSE(Settings!$C$5,AA425,AA426,AA427,AA428,AA429,AA430,AA431,AA432,AA433,AA434,AA435)</f>
        <v>0</v>
      </c>
      <c r="AB424" s="115" t="n">
        <f aca="false">CHOOSE(Settings!$C$5,AB425,AB426,AB427,AB428,AB429,AB430,AB431,AB432,AB433,AB434,AB435)</f>
        <v>0</v>
      </c>
      <c r="AC424" s="115" t="n">
        <f aca="false">CHOOSE(Settings!$C$5,AC425,AC426,AC427,AC428,AC429,AC430,AC431,AC432,AC433,AC434,AC435)</f>
        <v>0</v>
      </c>
      <c r="AD424" s="115" t="n">
        <f aca="false">CHOOSE(Settings!$C$5,AD425,AD426,AD427,AD428,AD429,AD430,AD431,AD432,AD433,AD434,AD435)</f>
        <v>0</v>
      </c>
      <c r="AE424" s="115" t="n">
        <f aca="false">CHOOSE(Settings!$C$5,AE425,AE426,AE427,AE428,AE429,AE430,AE431,AE432,AE433,AE434,AE435)</f>
        <v>0</v>
      </c>
      <c r="AF424" s="115" t="n">
        <f aca="false">CHOOSE(Settings!$C$5,AF425,AF426,AF427,AF428,AF429,AF430,AF431,AF432,AF433,AF434,AF435)</f>
        <v>0</v>
      </c>
      <c r="AG424" s="115" t="n">
        <f aca="false">CHOOSE(Settings!$C$5,AG425,AG426,AG427,AG428,AG429,AG430,AG431,AG432,AG433,AG434,AG435)</f>
        <v>0</v>
      </c>
      <c r="AH424" s="115" t="n">
        <f aca="false">CHOOSE(Settings!$C$5,AH425,AH426,AH427,AH428,AH429,AH430,AH431,AH432,AH433,AH434,AH435)</f>
        <v>0</v>
      </c>
      <c r="AI424" s="115" t="n">
        <f aca="false">CHOOSE(Settings!$C$5,AI425,AI426,AI427,AI428,AI429,AI430,AI431,AI432,AI433,AI434,AI435)</f>
        <v>0</v>
      </c>
      <c r="AJ424" s="115" t="n">
        <f aca="false">CHOOSE(Settings!$C$5,AJ425,AJ426,AJ427,AJ428,AJ429,AJ430,AJ431,AJ432,AJ433,AJ434,AJ435)</f>
        <v>0</v>
      </c>
      <c r="AK424" s="115" t="n">
        <f aca="false">CHOOSE(Settings!$C$5,AK425,AK426,AK427,AK428,AK429,AK430,AK431,AK432,AK433,AK434,AK435)</f>
        <v>0</v>
      </c>
      <c r="AL424" s="115" t="n">
        <f aca="false">CHOOSE(Settings!$C$5,AL425,AL426,AL427,AL428,AL429,AL430,AL431,AL432,AL433,AL434,AL435)</f>
        <v>0</v>
      </c>
      <c r="AM424" s="115" t="n">
        <f aca="false">CHOOSE(Settings!$C$5,AM425,AM426,AM427,AM428,AM429,AM430,AM431,AM432,AM433,AM434,AM435)</f>
        <v>0</v>
      </c>
    </row>
    <row r="425" customFormat="false" ht="21" hidden="false" customHeight="true" outlineLevel="0" collapsed="false">
      <c r="A425" s="46"/>
      <c r="B425" s="46"/>
      <c r="C425" s="46" t="s">
        <v>207</v>
      </c>
      <c r="D425" s="116" t="n">
        <v>0</v>
      </c>
      <c r="E425" s="116" t="n">
        <v>0</v>
      </c>
      <c r="F425" s="116" t="n">
        <v>0</v>
      </c>
      <c r="G425" s="116" t="n">
        <v>0</v>
      </c>
      <c r="H425" s="116" t="n">
        <v>0</v>
      </c>
      <c r="I425" s="116" t="n">
        <v>0</v>
      </c>
      <c r="J425" s="116" t="n">
        <v>0</v>
      </c>
      <c r="K425" s="116" t="n">
        <v>0</v>
      </c>
      <c r="L425" s="116" t="n">
        <v>0</v>
      </c>
      <c r="M425" s="116" t="n">
        <v>0</v>
      </c>
      <c r="N425" s="116" t="n">
        <v>0</v>
      </c>
      <c r="O425" s="116" t="n">
        <v>0</v>
      </c>
      <c r="P425" s="116" t="n">
        <v>0</v>
      </c>
      <c r="Q425" s="116" t="n">
        <v>0</v>
      </c>
      <c r="R425" s="116" t="n">
        <v>0</v>
      </c>
      <c r="S425" s="116" t="n">
        <v>0</v>
      </c>
      <c r="T425" s="116" t="n">
        <v>0</v>
      </c>
      <c r="U425" s="116" t="n">
        <v>0</v>
      </c>
      <c r="V425" s="116" t="n">
        <v>0</v>
      </c>
      <c r="W425" s="116" t="n">
        <v>0</v>
      </c>
      <c r="X425" s="116" t="n">
        <v>0</v>
      </c>
      <c r="Y425" s="116" t="n">
        <v>0</v>
      </c>
      <c r="Z425" s="116" t="n">
        <v>0</v>
      </c>
      <c r="AA425" s="116" t="n">
        <v>0</v>
      </c>
      <c r="AB425" s="116" t="n">
        <v>0</v>
      </c>
      <c r="AC425" s="116" t="n">
        <v>0</v>
      </c>
      <c r="AD425" s="116" t="n">
        <v>0</v>
      </c>
      <c r="AE425" s="116" t="n">
        <v>0</v>
      </c>
      <c r="AF425" s="116" t="n">
        <v>0</v>
      </c>
      <c r="AG425" s="116" t="n">
        <v>0</v>
      </c>
      <c r="AH425" s="116" t="n">
        <v>0</v>
      </c>
      <c r="AI425" s="116" t="n">
        <v>0</v>
      </c>
      <c r="AJ425" s="116" t="n">
        <v>0</v>
      </c>
      <c r="AK425" s="116" t="n">
        <v>0</v>
      </c>
      <c r="AL425" s="116" t="n">
        <v>0</v>
      </c>
      <c r="AM425" s="116" t="n">
        <v>0</v>
      </c>
    </row>
    <row r="426" customFormat="false" ht="21" hidden="false" customHeight="true" outlineLevel="0" collapsed="false">
      <c r="A426" s="46"/>
      <c r="B426" s="46"/>
      <c r="C426" s="46" t="s">
        <v>209</v>
      </c>
      <c r="D426" s="116" t="n">
        <v>0</v>
      </c>
      <c r="E426" s="116" t="n">
        <v>0</v>
      </c>
      <c r="F426" s="116" t="n">
        <v>0</v>
      </c>
      <c r="G426" s="116" t="n">
        <v>0</v>
      </c>
      <c r="H426" s="116" t="n">
        <v>0</v>
      </c>
      <c r="I426" s="116" t="n">
        <v>0</v>
      </c>
      <c r="J426" s="116" t="n">
        <v>0</v>
      </c>
      <c r="K426" s="116" t="n">
        <v>0</v>
      </c>
      <c r="L426" s="116" t="n">
        <v>0</v>
      </c>
      <c r="M426" s="116" t="n">
        <v>0</v>
      </c>
      <c r="N426" s="116" t="n">
        <v>0</v>
      </c>
      <c r="O426" s="116" t="n">
        <v>0</v>
      </c>
      <c r="P426" s="116" t="n">
        <v>0</v>
      </c>
      <c r="Q426" s="116" t="n">
        <v>0</v>
      </c>
      <c r="R426" s="116" t="n">
        <v>0</v>
      </c>
      <c r="S426" s="116" t="n">
        <v>0</v>
      </c>
      <c r="T426" s="116" t="n">
        <v>0</v>
      </c>
      <c r="U426" s="116" t="n">
        <v>0</v>
      </c>
      <c r="V426" s="116" t="n">
        <v>0</v>
      </c>
      <c r="W426" s="116" t="n">
        <v>0</v>
      </c>
      <c r="X426" s="116" t="n">
        <v>0</v>
      </c>
      <c r="Y426" s="116" t="n">
        <v>0</v>
      </c>
      <c r="Z426" s="116" t="n">
        <v>0</v>
      </c>
      <c r="AA426" s="116" t="n">
        <v>0</v>
      </c>
      <c r="AB426" s="116" t="n">
        <v>0</v>
      </c>
      <c r="AC426" s="116" t="n">
        <v>0</v>
      </c>
      <c r="AD426" s="116" t="n">
        <v>0</v>
      </c>
      <c r="AE426" s="116" t="n">
        <v>0</v>
      </c>
      <c r="AF426" s="116" t="n">
        <v>0</v>
      </c>
      <c r="AG426" s="116" t="n">
        <v>0</v>
      </c>
      <c r="AH426" s="116" t="n">
        <v>0</v>
      </c>
      <c r="AI426" s="116" t="n">
        <v>0</v>
      </c>
      <c r="AJ426" s="116" t="n">
        <v>0</v>
      </c>
      <c r="AK426" s="116" t="n">
        <v>0</v>
      </c>
      <c r="AL426" s="116" t="n">
        <v>0</v>
      </c>
      <c r="AM426" s="116" t="n">
        <v>0</v>
      </c>
    </row>
    <row r="427" customFormat="false" ht="21" hidden="false" customHeight="true" outlineLevel="0" collapsed="false">
      <c r="A427" s="46"/>
      <c r="B427" s="46"/>
      <c r="C427" s="46" t="s">
        <v>210</v>
      </c>
      <c r="D427" s="116" t="n">
        <v>0</v>
      </c>
      <c r="E427" s="116" t="n">
        <v>0</v>
      </c>
      <c r="F427" s="116" t="n">
        <v>0</v>
      </c>
      <c r="G427" s="116" t="n">
        <v>0</v>
      </c>
      <c r="H427" s="116" t="n">
        <v>0</v>
      </c>
      <c r="I427" s="116" t="n">
        <v>0</v>
      </c>
      <c r="J427" s="116" t="n">
        <v>0</v>
      </c>
      <c r="K427" s="116" t="n">
        <v>0</v>
      </c>
      <c r="L427" s="116" t="n">
        <v>0</v>
      </c>
      <c r="M427" s="116" t="n">
        <v>0</v>
      </c>
      <c r="N427" s="116" t="n">
        <v>0</v>
      </c>
      <c r="O427" s="116" t="n">
        <v>0</v>
      </c>
      <c r="P427" s="116" t="n">
        <v>0</v>
      </c>
      <c r="Q427" s="116" t="n">
        <v>0</v>
      </c>
      <c r="R427" s="116" t="n">
        <v>0</v>
      </c>
      <c r="S427" s="116" t="n">
        <v>0</v>
      </c>
      <c r="T427" s="116" t="n">
        <v>0</v>
      </c>
      <c r="U427" s="116" t="n">
        <v>0</v>
      </c>
      <c r="V427" s="116" t="n">
        <v>0</v>
      </c>
      <c r="W427" s="116" t="n">
        <v>0</v>
      </c>
      <c r="X427" s="116" t="n">
        <v>0</v>
      </c>
      <c r="Y427" s="116" t="n">
        <v>0</v>
      </c>
      <c r="Z427" s="116" t="n">
        <v>0</v>
      </c>
      <c r="AA427" s="116" t="n">
        <v>0</v>
      </c>
      <c r="AB427" s="116" t="n">
        <v>0</v>
      </c>
      <c r="AC427" s="116" t="n">
        <v>0</v>
      </c>
      <c r="AD427" s="116" t="n">
        <v>0</v>
      </c>
      <c r="AE427" s="116" t="n">
        <v>0</v>
      </c>
      <c r="AF427" s="116" t="n">
        <v>0</v>
      </c>
      <c r="AG427" s="116" t="n">
        <v>0</v>
      </c>
      <c r="AH427" s="116" t="n">
        <v>0</v>
      </c>
      <c r="AI427" s="116" t="n">
        <v>0</v>
      </c>
      <c r="AJ427" s="116" t="n">
        <v>0</v>
      </c>
      <c r="AK427" s="116" t="n">
        <v>0</v>
      </c>
      <c r="AL427" s="116" t="n">
        <v>0</v>
      </c>
      <c r="AM427" s="116" t="n">
        <v>0</v>
      </c>
    </row>
    <row r="428" customFormat="false" ht="21" hidden="false" customHeight="true" outlineLevel="0" collapsed="false">
      <c r="A428" s="46"/>
      <c r="B428" s="46"/>
      <c r="C428" s="46" t="s">
        <v>212</v>
      </c>
      <c r="D428" s="116" t="n">
        <v>0</v>
      </c>
      <c r="E428" s="116" t="n">
        <v>0</v>
      </c>
      <c r="F428" s="116" t="n">
        <v>0</v>
      </c>
      <c r="G428" s="116" t="n">
        <v>0</v>
      </c>
      <c r="H428" s="116" t="n">
        <v>0</v>
      </c>
      <c r="I428" s="116" t="n">
        <v>0</v>
      </c>
      <c r="J428" s="116" t="n">
        <v>0</v>
      </c>
      <c r="K428" s="116" t="n">
        <v>0</v>
      </c>
      <c r="L428" s="116" t="n">
        <v>0</v>
      </c>
      <c r="M428" s="116" t="n">
        <v>0</v>
      </c>
      <c r="N428" s="116" t="n">
        <v>0</v>
      </c>
      <c r="O428" s="116" t="n">
        <v>0</v>
      </c>
      <c r="P428" s="116" t="n">
        <v>0</v>
      </c>
      <c r="Q428" s="116" t="n">
        <v>0</v>
      </c>
      <c r="R428" s="116" t="n">
        <v>0</v>
      </c>
      <c r="S428" s="116" t="n">
        <v>0</v>
      </c>
      <c r="T428" s="116" t="n">
        <v>0</v>
      </c>
      <c r="U428" s="116" t="n">
        <v>0</v>
      </c>
      <c r="V428" s="116" t="n">
        <v>0</v>
      </c>
      <c r="W428" s="116" t="n">
        <v>0</v>
      </c>
      <c r="X428" s="116" t="n">
        <v>0</v>
      </c>
      <c r="Y428" s="116" t="n">
        <v>0</v>
      </c>
      <c r="Z428" s="116" t="n">
        <v>0</v>
      </c>
      <c r="AA428" s="116" t="n">
        <v>0</v>
      </c>
      <c r="AB428" s="116" t="n">
        <v>0</v>
      </c>
      <c r="AC428" s="116" t="n">
        <v>0</v>
      </c>
      <c r="AD428" s="116" t="n">
        <v>0</v>
      </c>
      <c r="AE428" s="116" t="n">
        <v>0</v>
      </c>
      <c r="AF428" s="116" t="n">
        <v>0</v>
      </c>
      <c r="AG428" s="116" t="n">
        <v>0</v>
      </c>
      <c r="AH428" s="116" t="n">
        <v>0</v>
      </c>
      <c r="AI428" s="116" t="n">
        <v>0</v>
      </c>
      <c r="AJ428" s="116" t="n">
        <v>0</v>
      </c>
      <c r="AK428" s="116" t="n">
        <v>0</v>
      </c>
      <c r="AL428" s="116" t="n">
        <v>0</v>
      </c>
      <c r="AM428" s="116" t="n">
        <v>0</v>
      </c>
    </row>
    <row r="429" customFormat="false" ht="21" hidden="false" customHeight="true" outlineLevel="0" collapsed="false">
      <c r="A429" s="46"/>
      <c r="B429" s="46"/>
      <c r="C429" s="46" t="s">
        <v>214</v>
      </c>
      <c r="D429" s="116" t="n">
        <v>0</v>
      </c>
      <c r="E429" s="116" t="n">
        <v>0</v>
      </c>
      <c r="F429" s="116" t="n">
        <v>0</v>
      </c>
      <c r="G429" s="116" t="n">
        <v>0</v>
      </c>
      <c r="H429" s="116" t="n">
        <v>0</v>
      </c>
      <c r="I429" s="116" t="n">
        <v>0</v>
      </c>
      <c r="J429" s="116" t="n">
        <v>0</v>
      </c>
      <c r="K429" s="116" t="n">
        <v>0</v>
      </c>
      <c r="L429" s="116" t="n">
        <v>0</v>
      </c>
      <c r="M429" s="116" t="n">
        <v>0</v>
      </c>
      <c r="N429" s="116" t="n">
        <v>0</v>
      </c>
      <c r="O429" s="116" t="n">
        <v>0</v>
      </c>
      <c r="P429" s="116" t="n">
        <v>0</v>
      </c>
      <c r="Q429" s="116" t="n">
        <v>0</v>
      </c>
      <c r="R429" s="116" t="n">
        <v>0</v>
      </c>
      <c r="S429" s="116" t="n">
        <v>0</v>
      </c>
      <c r="T429" s="116" t="n">
        <v>0</v>
      </c>
      <c r="U429" s="116" t="n">
        <v>0</v>
      </c>
      <c r="V429" s="116" t="n">
        <v>0</v>
      </c>
      <c r="W429" s="116" t="n">
        <v>0</v>
      </c>
      <c r="X429" s="116" t="n">
        <v>0</v>
      </c>
      <c r="Y429" s="116" t="n">
        <v>0</v>
      </c>
      <c r="Z429" s="116" t="n">
        <v>0</v>
      </c>
      <c r="AA429" s="116" t="n">
        <v>0</v>
      </c>
      <c r="AB429" s="116" t="n">
        <v>0</v>
      </c>
      <c r="AC429" s="116" t="n">
        <v>0</v>
      </c>
      <c r="AD429" s="116" t="n">
        <v>0</v>
      </c>
      <c r="AE429" s="116" t="n">
        <v>0</v>
      </c>
      <c r="AF429" s="116" t="n">
        <v>0</v>
      </c>
      <c r="AG429" s="116" t="n">
        <v>0</v>
      </c>
      <c r="AH429" s="116" t="n">
        <v>0</v>
      </c>
      <c r="AI429" s="116" t="n">
        <v>0</v>
      </c>
      <c r="AJ429" s="116" t="n">
        <v>0</v>
      </c>
      <c r="AK429" s="116" t="n">
        <v>0</v>
      </c>
      <c r="AL429" s="116" t="n">
        <v>0</v>
      </c>
      <c r="AM429" s="116" t="n">
        <v>0</v>
      </c>
    </row>
    <row r="430" customFormat="false" ht="21" hidden="false" customHeight="true" outlineLevel="0" collapsed="false">
      <c r="A430" s="46"/>
      <c r="B430" s="46"/>
      <c r="C430" s="46" t="s">
        <v>216</v>
      </c>
      <c r="D430" s="116" t="n">
        <v>0</v>
      </c>
      <c r="E430" s="116" t="n">
        <v>0</v>
      </c>
      <c r="F430" s="116" t="n">
        <v>0</v>
      </c>
      <c r="G430" s="116" t="n">
        <v>0</v>
      </c>
      <c r="H430" s="116" t="n">
        <v>0</v>
      </c>
      <c r="I430" s="116" t="n">
        <v>0</v>
      </c>
      <c r="J430" s="116" t="n">
        <v>0</v>
      </c>
      <c r="K430" s="116" t="n">
        <v>0</v>
      </c>
      <c r="L430" s="116" t="n">
        <v>0</v>
      </c>
      <c r="M430" s="116" t="n">
        <v>0</v>
      </c>
      <c r="N430" s="116" t="n">
        <v>0</v>
      </c>
      <c r="O430" s="116" t="n">
        <v>0</v>
      </c>
      <c r="P430" s="116" t="n">
        <v>0</v>
      </c>
      <c r="Q430" s="116" t="n">
        <v>0</v>
      </c>
      <c r="R430" s="116" t="n">
        <v>0</v>
      </c>
      <c r="S430" s="116" t="n">
        <v>0</v>
      </c>
      <c r="T430" s="116" t="n">
        <v>0</v>
      </c>
      <c r="U430" s="116" t="n">
        <v>0</v>
      </c>
      <c r="V430" s="116" t="n">
        <v>0</v>
      </c>
      <c r="W430" s="116" t="n">
        <v>0</v>
      </c>
      <c r="X430" s="116" t="n">
        <v>0</v>
      </c>
      <c r="Y430" s="116" t="n">
        <v>0</v>
      </c>
      <c r="Z430" s="116" t="n">
        <v>0</v>
      </c>
      <c r="AA430" s="116" t="n">
        <v>0</v>
      </c>
      <c r="AB430" s="116" t="n">
        <v>0</v>
      </c>
      <c r="AC430" s="116" t="n">
        <v>0</v>
      </c>
      <c r="AD430" s="116" t="n">
        <v>0</v>
      </c>
      <c r="AE430" s="116" t="n">
        <v>0</v>
      </c>
      <c r="AF430" s="116" t="n">
        <v>0</v>
      </c>
      <c r="AG430" s="116" t="n">
        <v>0</v>
      </c>
      <c r="AH430" s="116" t="n">
        <v>0</v>
      </c>
      <c r="AI430" s="116" t="n">
        <v>0</v>
      </c>
      <c r="AJ430" s="116" t="n">
        <v>0</v>
      </c>
      <c r="AK430" s="116" t="n">
        <v>0</v>
      </c>
      <c r="AL430" s="116" t="n">
        <v>0</v>
      </c>
      <c r="AM430" s="116" t="n">
        <v>0</v>
      </c>
    </row>
    <row r="431" customFormat="false" ht="21" hidden="false" customHeight="true" outlineLevel="0" collapsed="false">
      <c r="A431" s="46"/>
      <c r="B431" s="46"/>
      <c r="C431" s="46" t="s">
        <v>218</v>
      </c>
      <c r="D431" s="116" t="n">
        <v>0</v>
      </c>
      <c r="E431" s="116" t="n">
        <v>0</v>
      </c>
      <c r="F431" s="116" t="n">
        <v>0</v>
      </c>
      <c r="G431" s="116" t="n">
        <v>0</v>
      </c>
      <c r="H431" s="116" t="n">
        <v>0</v>
      </c>
      <c r="I431" s="116" t="n">
        <v>0</v>
      </c>
      <c r="J431" s="116" t="n">
        <v>0</v>
      </c>
      <c r="K431" s="116" t="n">
        <v>0</v>
      </c>
      <c r="L431" s="116" t="n">
        <v>0</v>
      </c>
      <c r="M431" s="116" t="n">
        <v>0</v>
      </c>
      <c r="N431" s="116" t="n">
        <v>0</v>
      </c>
      <c r="O431" s="116" t="n">
        <v>0</v>
      </c>
      <c r="P431" s="116" t="n">
        <v>0</v>
      </c>
      <c r="Q431" s="116" t="n">
        <v>0</v>
      </c>
      <c r="R431" s="116" t="n">
        <v>0</v>
      </c>
      <c r="S431" s="116" t="n">
        <v>0</v>
      </c>
      <c r="T431" s="116" t="n">
        <v>0</v>
      </c>
      <c r="U431" s="116" t="n">
        <v>0</v>
      </c>
      <c r="V431" s="116" t="n">
        <v>0</v>
      </c>
      <c r="W431" s="116" t="n">
        <v>0</v>
      </c>
      <c r="X431" s="116" t="n">
        <v>0</v>
      </c>
      <c r="Y431" s="116" t="n">
        <v>0</v>
      </c>
      <c r="Z431" s="116" t="n">
        <v>0</v>
      </c>
      <c r="AA431" s="116" t="n">
        <v>0</v>
      </c>
      <c r="AB431" s="116" t="n">
        <v>0</v>
      </c>
      <c r="AC431" s="116" t="n">
        <v>0</v>
      </c>
      <c r="AD431" s="116" t="n">
        <v>0</v>
      </c>
      <c r="AE431" s="116" t="n">
        <v>0</v>
      </c>
      <c r="AF431" s="116" t="n">
        <v>0</v>
      </c>
      <c r="AG431" s="116" t="n">
        <v>0</v>
      </c>
      <c r="AH431" s="116" t="n">
        <v>0</v>
      </c>
      <c r="AI431" s="116" t="n">
        <v>0</v>
      </c>
      <c r="AJ431" s="116" t="n">
        <v>0</v>
      </c>
      <c r="AK431" s="116" t="n">
        <v>0</v>
      </c>
      <c r="AL431" s="116" t="n">
        <v>0</v>
      </c>
      <c r="AM431" s="116" t="n">
        <v>0</v>
      </c>
    </row>
    <row r="432" customFormat="false" ht="21" hidden="false" customHeight="true" outlineLevel="0" collapsed="false">
      <c r="A432" s="46"/>
      <c r="B432" s="46"/>
      <c r="C432" s="46" t="s">
        <v>220</v>
      </c>
      <c r="D432" s="116" t="n">
        <v>0</v>
      </c>
      <c r="E432" s="116" t="n">
        <v>0</v>
      </c>
      <c r="F432" s="116" t="n">
        <v>0</v>
      </c>
      <c r="G432" s="116" t="n">
        <v>0</v>
      </c>
      <c r="H432" s="116" t="n">
        <v>0</v>
      </c>
      <c r="I432" s="116" t="n">
        <v>0</v>
      </c>
      <c r="J432" s="116" t="n">
        <v>0</v>
      </c>
      <c r="K432" s="116" t="n">
        <v>0</v>
      </c>
      <c r="L432" s="116" t="n">
        <v>0</v>
      </c>
      <c r="M432" s="116" t="n">
        <v>0</v>
      </c>
      <c r="N432" s="116" t="n">
        <v>0</v>
      </c>
      <c r="O432" s="116" t="n">
        <v>0</v>
      </c>
      <c r="P432" s="116" t="n">
        <v>0</v>
      </c>
      <c r="Q432" s="116" t="n">
        <v>0</v>
      </c>
      <c r="R432" s="116" t="n">
        <v>0</v>
      </c>
      <c r="S432" s="116" t="n">
        <v>0</v>
      </c>
      <c r="T432" s="116" t="n">
        <v>0</v>
      </c>
      <c r="U432" s="116" t="n">
        <v>0</v>
      </c>
      <c r="V432" s="116" t="n">
        <v>0</v>
      </c>
      <c r="W432" s="116" t="n">
        <v>0</v>
      </c>
      <c r="X432" s="116" t="n">
        <v>0</v>
      </c>
      <c r="Y432" s="116" t="n">
        <v>0</v>
      </c>
      <c r="Z432" s="116" t="n">
        <v>0</v>
      </c>
      <c r="AA432" s="116" t="n">
        <v>0</v>
      </c>
      <c r="AB432" s="116" t="n">
        <v>0</v>
      </c>
      <c r="AC432" s="116" t="n">
        <v>0</v>
      </c>
      <c r="AD432" s="116" t="n">
        <v>0</v>
      </c>
      <c r="AE432" s="116" t="n">
        <v>0</v>
      </c>
      <c r="AF432" s="116" t="n">
        <v>0</v>
      </c>
      <c r="AG432" s="116" t="n">
        <v>0</v>
      </c>
      <c r="AH432" s="116" t="n">
        <v>0</v>
      </c>
      <c r="AI432" s="116" t="n">
        <v>0</v>
      </c>
      <c r="AJ432" s="116" t="n">
        <v>0</v>
      </c>
      <c r="AK432" s="116" t="n">
        <v>0</v>
      </c>
      <c r="AL432" s="116" t="n">
        <v>0</v>
      </c>
      <c r="AM432" s="116" t="n">
        <v>0</v>
      </c>
    </row>
    <row r="433" customFormat="false" ht="21" hidden="false" customHeight="true" outlineLevel="0" collapsed="false">
      <c r="A433" s="46"/>
      <c r="B433" s="46"/>
      <c r="C433" s="46" t="s">
        <v>221</v>
      </c>
      <c r="D433" s="116" t="n">
        <v>0</v>
      </c>
      <c r="E433" s="116" t="n">
        <v>0</v>
      </c>
      <c r="F433" s="116" t="n">
        <v>0</v>
      </c>
      <c r="G433" s="116" t="n">
        <v>0</v>
      </c>
      <c r="H433" s="116" t="n">
        <v>0</v>
      </c>
      <c r="I433" s="116" t="n">
        <v>0</v>
      </c>
      <c r="J433" s="116" t="n">
        <v>0</v>
      </c>
      <c r="K433" s="116" t="n">
        <v>0</v>
      </c>
      <c r="L433" s="116" t="n">
        <v>0</v>
      </c>
      <c r="M433" s="116" t="n">
        <v>0</v>
      </c>
      <c r="N433" s="116" t="n">
        <v>0</v>
      </c>
      <c r="O433" s="116" t="n">
        <v>0</v>
      </c>
      <c r="P433" s="116" t="n">
        <v>0</v>
      </c>
      <c r="Q433" s="116" t="n">
        <v>0</v>
      </c>
      <c r="R433" s="116" t="n">
        <v>0</v>
      </c>
      <c r="S433" s="116" t="n">
        <v>0</v>
      </c>
      <c r="T433" s="116" t="n">
        <v>0</v>
      </c>
      <c r="U433" s="116" t="n">
        <v>0</v>
      </c>
      <c r="V433" s="116" t="n">
        <v>0</v>
      </c>
      <c r="W433" s="116" t="n">
        <v>0</v>
      </c>
      <c r="X433" s="116" t="n">
        <v>0</v>
      </c>
      <c r="Y433" s="116" t="n">
        <v>0</v>
      </c>
      <c r="Z433" s="116" t="n">
        <v>0</v>
      </c>
      <c r="AA433" s="116" t="n">
        <v>0</v>
      </c>
      <c r="AB433" s="116" t="n">
        <v>0</v>
      </c>
      <c r="AC433" s="116" t="n">
        <v>0</v>
      </c>
      <c r="AD433" s="116" t="n">
        <v>0</v>
      </c>
      <c r="AE433" s="116" t="n">
        <v>0</v>
      </c>
      <c r="AF433" s="116" t="n">
        <v>0</v>
      </c>
      <c r="AG433" s="116" t="n">
        <v>0</v>
      </c>
      <c r="AH433" s="116" t="n">
        <v>0</v>
      </c>
      <c r="AI433" s="116" t="n">
        <v>0</v>
      </c>
      <c r="AJ433" s="116" t="n">
        <v>0</v>
      </c>
      <c r="AK433" s="116" t="n">
        <v>0</v>
      </c>
      <c r="AL433" s="116" t="n">
        <v>0</v>
      </c>
      <c r="AM433" s="116" t="n">
        <v>0</v>
      </c>
    </row>
    <row r="434" customFormat="false" ht="21" hidden="false" customHeight="true" outlineLevel="0" collapsed="false">
      <c r="A434" s="46"/>
      <c r="B434" s="46"/>
      <c r="C434" s="46" t="s">
        <v>222</v>
      </c>
      <c r="D434" s="116" t="n">
        <v>0</v>
      </c>
      <c r="E434" s="116" t="n">
        <v>0</v>
      </c>
      <c r="F434" s="116" t="n">
        <v>0</v>
      </c>
      <c r="G434" s="116" t="n">
        <v>0</v>
      </c>
      <c r="H434" s="116" t="n">
        <v>0</v>
      </c>
      <c r="I434" s="116" t="n">
        <v>0</v>
      </c>
      <c r="J434" s="116" t="n">
        <v>0</v>
      </c>
      <c r="K434" s="116" t="n">
        <v>0</v>
      </c>
      <c r="L434" s="116" t="n">
        <v>0</v>
      </c>
      <c r="M434" s="116" t="n">
        <v>0</v>
      </c>
      <c r="N434" s="116" t="n">
        <v>0</v>
      </c>
      <c r="O434" s="116" t="n">
        <v>0</v>
      </c>
      <c r="P434" s="116" t="n">
        <v>0</v>
      </c>
      <c r="Q434" s="116" t="n">
        <v>0</v>
      </c>
      <c r="R434" s="116" t="n">
        <v>0</v>
      </c>
      <c r="S434" s="116" t="n">
        <v>0</v>
      </c>
      <c r="T434" s="116" t="n">
        <v>0</v>
      </c>
      <c r="U434" s="116" t="n">
        <v>0</v>
      </c>
      <c r="V434" s="116" t="n">
        <v>0</v>
      </c>
      <c r="W434" s="116" t="n">
        <v>0</v>
      </c>
      <c r="X434" s="116" t="n">
        <v>0</v>
      </c>
      <c r="Y434" s="116" t="n">
        <v>0</v>
      </c>
      <c r="Z434" s="116" t="n">
        <v>0</v>
      </c>
      <c r="AA434" s="116" t="n">
        <v>0</v>
      </c>
      <c r="AB434" s="116" t="n">
        <v>0</v>
      </c>
      <c r="AC434" s="116" t="n">
        <v>0</v>
      </c>
      <c r="AD434" s="116" t="n">
        <v>0</v>
      </c>
      <c r="AE434" s="116" t="n">
        <v>0</v>
      </c>
      <c r="AF434" s="116" t="n">
        <v>0</v>
      </c>
      <c r="AG434" s="116" t="n">
        <v>0</v>
      </c>
      <c r="AH434" s="116" t="n">
        <v>0</v>
      </c>
      <c r="AI434" s="116" t="n">
        <v>0</v>
      </c>
      <c r="AJ434" s="116" t="n">
        <v>0</v>
      </c>
      <c r="AK434" s="116" t="n">
        <v>0</v>
      </c>
      <c r="AL434" s="116" t="n">
        <v>0</v>
      </c>
      <c r="AM434" s="116" t="n">
        <v>0</v>
      </c>
    </row>
    <row r="435" customFormat="false" ht="21" hidden="false" customHeight="true" outlineLevel="0" collapsed="false">
      <c r="A435" s="46"/>
      <c r="B435" s="46"/>
      <c r="C435" s="46" t="s">
        <v>223</v>
      </c>
      <c r="D435" s="116" t="n">
        <v>0</v>
      </c>
      <c r="E435" s="116" t="n">
        <v>0</v>
      </c>
      <c r="F435" s="116" t="n">
        <v>0</v>
      </c>
      <c r="G435" s="116" t="n">
        <v>0</v>
      </c>
      <c r="H435" s="116" t="n">
        <v>0</v>
      </c>
      <c r="I435" s="116" t="n">
        <v>0</v>
      </c>
      <c r="J435" s="116" t="n">
        <v>0</v>
      </c>
      <c r="K435" s="116" t="n">
        <v>0</v>
      </c>
      <c r="L435" s="116" t="n">
        <v>0</v>
      </c>
      <c r="M435" s="116" t="n">
        <v>0</v>
      </c>
      <c r="N435" s="116" t="n">
        <v>0</v>
      </c>
      <c r="O435" s="116" t="n">
        <v>0</v>
      </c>
      <c r="P435" s="116" t="n">
        <v>0</v>
      </c>
      <c r="Q435" s="116" t="n">
        <v>0</v>
      </c>
      <c r="R435" s="116" t="n">
        <v>0</v>
      </c>
      <c r="S435" s="116" t="n">
        <v>0</v>
      </c>
      <c r="T435" s="116" t="n">
        <v>0</v>
      </c>
      <c r="U435" s="116" t="n">
        <v>0</v>
      </c>
      <c r="V435" s="116" t="n">
        <v>0</v>
      </c>
      <c r="W435" s="116" t="n">
        <v>0</v>
      </c>
      <c r="X435" s="116" t="n">
        <v>0</v>
      </c>
      <c r="Y435" s="116" t="n">
        <v>0</v>
      </c>
      <c r="Z435" s="116" t="n">
        <v>0</v>
      </c>
      <c r="AA435" s="116" t="n">
        <v>0</v>
      </c>
      <c r="AB435" s="116" t="n">
        <v>0</v>
      </c>
      <c r="AC435" s="116" t="n">
        <v>0</v>
      </c>
      <c r="AD435" s="116" t="n">
        <v>0</v>
      </c>
      <c r="AE435" s="116" t="n">
        <v>0</v>
      </c>
      <c r="AF435" s="116" t="n">
        <v>0</v>
      </c>
      <c r="AG435" s="116" t="n">
        <v>0</v>
      </c>
      <c r="AH435" s="116" t="n">
        <v>0</v>
      </c>
      <c r="AI435" s="116" t="n">
        <v>0</v>
      </c>
      <c r="AJ435" s="116" t="n">
        <v>0</v>
      </c>
      <c r="AK435" s="116" t="n">
        <v>0</v>
      </c>
      <c r="AL435" s="116" t="n">
        <v>0</v>
      </c>
      <c r="AM435" s="116" t="n">
        <v>0</v>
      </c>
    </row>
    <row r="436" customFormat="false" ht="21" hidden="false" customHeight="true" outlineLevel="0" collapsed="false">
      <c r="A436" s="46"/>
      <c r="B436" s="46"/>
      <c r="C436" s="46"/>
      <c r="D436" s="112"/>
      <c r="E436" s="112"/>
      <c r="F436" s="112"/>
      <c r="G436" s="112"/>
      <c r="H436" s="112"/>
      <c r="I436" s="112"/>
      <c r="J436" s="112"/>
      <c r="K436" s="112"/>
      <c r="L436" s="112"/>
      <c r="M436" s="112"/>
      <c r="N436" s="112"/>
      <c r="O436" s="112"/>
      <c r="P436" s="112"/>
      <c r="Q436" s="112"/>
      <c r="R436" s="112"/>
      <c r="S436" s="112"/>
      <c r="T436" s="112"/>
      <c r="U436" s="112"/>
      <c r="V436" s="112"/>
      <c r="W436" s="112"/>
      <c r="X436" s="112"/>
      <c r="Y436" s="112"/>
      <c r="Z436" s="112"/>
      <c r="AA436" s="112"/>
      <c r="AB436" s="112"/>
      <c r="AC436" s="112"/>
      <c r="AD436" s="112"/>
      <c r="AE436" s="112"/>
      <c r="AF436" s="112"/>
      <c r="AG436" s="112"/>
      <c r="AH436" s="112"/>
      <c r="AI436" s="112"/>
      <c r="AJ436" s="112"/>
      <c r="AK436" s="112"/>
      <c r="AL436" s="112"/>
      <c r="AM436" s="112"/>
    </row>
    <row r="437" customFormat="false" ht="21" hidden="false" customHeight="true" outlineLevel="0" collapsed="false">
      <c r="A437" s="46"/>
      <c r="B437" s="46"/>
      <c r="C437" s="46"/>
      <c r="D437" s="112"/>
      <c r="E437" s="112"/>
      <c r="F437" s="112"/>
      <c r="G437" s="112"/>
      <c r="H437" s="112"/>
      <c r="I437" s="112"/>
      <c r="J437" s="112"/>
      <c r="K437" s="112"/>
      <c r="L437" s="112"/>
      <c r="M437" s="112"/>
      <c r="N437" s="112"/>
      <c r="O437" s="112"/>
      <c r="P437" s="112"/>
      <c r="Q437" s="112"/>
      <c r="R437" s="112"/>
      <c r="S437" s="112"/>
      <c r="T437" s="112"/>
      <c r="U437" s="112"/>
      <c r="V437" s="112"/>
      <c r="W437" s="112"/>
      <c r="X437" s="112"/>
      <c r="Y437" s="112"/>
      <c r="Z437" s="112"/>
      <c r="AA437" s="112"/>
      <c r="AB437" s="112"/>
      <c r="AC437" s="112"/>
      <c r="AD437" s="112"/>
      <c r="AE437" s="112"/>
      <c r="AF437" s="112"/>
      <c r="AG437" s="112"/>
      <c r="AH437" s="112"/>
      <c r="AI437" s="112"/>
      <c r="AJ437" s="112"/>
      <c r="AK437" s="112"/>
      <c r="AL437" s="112"/>
      <c r="AM437" s="112"/>
    </row>
    <row r="438" customFormat="false" ht="21" hidden="false" customHeight="true" outlineLevel="0" collapsed="false">
      <c r="A438" s="46"/>
      <c r="B438" s="46"/>
      <c r="C438" s="46"/>
      <c r="D438" s="46"/>
      <c r="E438" s="46"/>
      <c r="F438" s="46"/>
      <c r="G438" s="46"/>
      <c r="H438" s="46"/>
      <c r="I438" s="46"/>
      <c r="J438" s="46"/>
      <c r="K438" s="46"/>
      <c r="L438" s="46"/>
      <c r="M438" s="46"/>
      <c r="N438" s="46"/>
      <c r="O438" s="46"/>
      <c r="P438" s="46"/>
      <c r="Q438" s="46"/>
      <c r="R438" s="46"/>
      <c r="S438" s="46"/>
      <c r="T438" s="46"/>
      <c r="U438" s="46"/>
      <c r="V438" s="46"/>
      <c r="W438" s="46"/>
      <c r="X438" s="46"/>
      <c r="Y438" s="46"/>
      <c r="Z438" s="46"/>
      <c r="AA438" s="46"/>
      <c r="AB438" s="46"/>
      <c r="AC438" s="46"/>
      <c r="AD438" s="46"/>
      <c r="AE438" s="46"/>
      <c r="AF438" s="46"/>
      <c r="AG438" s="46"/>
      <c r="AH438" s="46"/>
      <c r="AI438" s="46"/>
      <c r="AJ438" s="46"/>
      <c r="AK438" s="46"/>
      <c r="AL438" s="46"/>
      <c r="AM438" s="46"/>
    </row>
    <row r="439" customFormat="false" ht="21" hidden="false" customHeight="true" outlineLevel="0" collapsed="false">
      <c r="A439" s="46"/>
      <c r="B439" s="46"/>
      <c r="C439" s="46"/>
      <c r="D439" s="46"/>
      <c r="E439" s="46"/>
      <c r="F439" s="46"/>
      <c r="G439" s="46"/>
      <c r="H439" s="46"/>
      <c r="I439" s="46"/>
      <c r="J439" s="46"/>
      <c r="K439" s="46"/>
      <c r="L439" s="46"/>
      <c r="M439" s="46"/>
      <c r="N439" s="46"/>
      <c r="O439" s="46"/>
      <c r="P439" s="46"/>
      <c r="Q439" s="46"/>
      <c r="R439" s="46"/>
      <c r="S439" s="46"/>
      <c r="T439" s="46"/>
      <c r="U439" s="46"/>
      <c r="V439" s="46"/>
      <c r="W439" s="46"/>
      <c r="X439" s="46"/>
      <c r="Y439" s="46"/>
      <c r="Z439" s="46"/>
      <c r="AA439" s="46"/>
      <c r="AB439" s="46"/>
      <c r="AC439" s="46"/>
      <c r="AD439" s="46"/>
      <c r="AE439" s="46"/>
      <c r="AF439" s="46"/>
      <c r="AG439" s="46"/>
      <c r="AH439" s="46"/>
      <c r="AI439" s="46"/>
      <c r="AJ439" s="46"/>
      <c r="AK439" s="46"/>
      <c r="AL439" s="46"/>
      <c r="AM439" s="46"/>
    </row>
    <row r="440" customFormat="false" ht="21" hidden="false" customHeight="true" outlineLevel="0" collapsed="false">
      <c r="A440" s="46"/>
      <c r="B440" s="46"/>
      <c r="C440" s="46"/>
      <c r="D440" s="46"/>
      <c r="E440" s="46"/>
      <c r="F440" s="46"/>
      <c r="G440" s="46"/>
      <c r="H440" s="46"/>
      <c r="I440" s="46"/>
      <c r="J440" s="46"/>
      <c r="K440" s="46"/>
      <c r="L440" s="46"/>
      <c r="M440" s="46"/>
      <c r="N440" s="46"/>
      <c r="O440" s="46"/>
      <c r="P440" s="46"/>
      <c r="Q440" s="46"/>
      <c r="R440" s="46"/>
      <c r="S440" s="46"/>
      <c r="T440" s="46"/>
      <c r="U440" s="46"/>
      <c r="V440" s="46"/>
      <c r="W440" s="46"/>
      <c r="X440" s="46"/>
      <c r="Y440" s="46"/>
      <c r="Z440" s="46"/>
      <c r="AA440" s="46"/>
      <c r="AB440" s="46"/>
      <c r="AC440" s="46"/>
      <c r="AD440" s="46"/>
      <c r="AE440" s="46"/>
      <c r="AF440" s="46"/>
      <c r="AG440" s="46"/>
      <c r="AH440" s="46"/>
      <c r="AI440" s="46"/>
      <c r="AJ440" s="46"/>
      <c r="AK440" s="46"/>
      <c r="AL440" s="46"/>
      <c r="AM440" s="46"/>
    </row>
    <row r="441" customFormat="false" ht="21" hidden="false" customHeight="true" outlineLevel="0" collapsed="false">
      <c r="A441" s="46"/>
      <c r="B441" s="46"/>
      <c r="C441" s="46"/>
      <c r="D441" s="46"/>
      <c r="E441" s="46"/>
      <c r="F441" s="46"/>
      <c r="G441" s="46"/>
      <c r="H441" s="46"/>
      <c r="I441" s="46"/>
      <c r="J441" s="46"/>
      <c r="K441" s="46"/>
      <c r="L441" s="46"/>
      <c r="M441" s="46"/>
      <c r="N441" s="46"/>
      <c r="O441" s="46"/>
      <c r="P441" s="46"/>
      <c r="Q441" s="46"/>
      <c r="R441" s="46"/>
      <c r="S441" s="46"/>
      <c r="T441" s="46"/>
      <c r="U441" s="46"/>
      <c r="V441" s="46"/>
      <c r="W441" s="46"/>
      <c r="X441" s="46"/>
      <c r="Y441" s="46"/>
      <c r="Z441" s="46"/>
      <c r="AA441" s="46"/>
      <c r="AB441" s="46"/>
      <c r="AC441" s="46"/>
      <c r="AD441" s="46"/>
      <c r="AE441" s="46"/>
      <c r="AF441" s="46"/>
      <c r="AG441" s="46"/>
      <c r="AH441" s="46"/>
      <c r="AI441" s="46"/>
      <c r="AJ441" s="46"/>
      <c r="AK441" s="46"/>
      <c r="AL441" s="46"/>
      <c r="AM441" s="46"/>
    </row>
    <row r="442" customFormat="false" ht="21" hidden="false" customHeight="true" outlineLevel="0" collapsed="false">
      <c r="A442" s="46"/>
      <c r="B442" s="46"/>
      <c r="C442" s="46"/>
      <c r="D442" s="46"/>
      <c r="E442" s="46"/>
      <c r="F442" s="46"/>
      <c r="G442" s="46"/>
      <c r="H442" s="46"/>
      <c r="I442" s="46"/>
      <c r="J442" s="46"/>
      <c r="K442" s="46"/>
      <c r="L442" s="46"/>
      <c r="M442" s="46"/>
      <c r="N442" s="46"/>
      <c r="O442" s="46"/>
      <c r="P442" s="46"/>
      <c r="Q442" s="46"/>
      <c r="R442" s="46"/>
      <c r="S442" s="46"/>
      <c r="T442" s="46"/>
      <c r="U442" s="46"/>
      <c r="V442" s="46"/>
      <c r="W442" s="46"/>
      <c r="X442" s="46"/>
      <c r="Y442" s="46"/>
      <c r="Z442" s="46"/>
      <c r="AA442" s="46"/>
      <c r="AB442" s="46"/>
      <c r="AC442" s="46"/>
      <c r="AD442" s="46"/>
      <c r="AE442" s="46"/>
      <c r="AF442" s="46"/>
      <c r="AG442" s="46"/>
      <c r="AH442" s="46"/>
      <c r="AI442" s="46"/>
      <c r="AJ442" s="46"/>
      <c r="AK442" s="46"/>
      <c r="AL442" s="46"/>
      <c r="AM442" s="46"/>
    </row>
    <row r="443" customFormat="false" ht="21" hidden="false" customHeight="true" outlineLevel="0" collapsed="false">
      <c r="A443" s="46"/>
      <c r="B443" s="46"/>
      <c r="C443" s="46"/>
      <c r="D443" s="46"/>
      <c r="E443" s="46"/>
      <c r="F443" s="46"/>
      <c r="G443" s="46"/>
      <c r="H443" s="46"/>
      <c r="I443" s="46"/>
      <c r="J443" s="46"/>
      <c r="K443" s="46"/>
      <c r="L443" s="46"/>
      <c r="M443" s="46"/>
      <c r="N443" s="46"/>
      <c r="O443" s="46"/>
      <c r="P443" s="46"/>
      <c r="Q443" s="46"/>
      <c r="R443" s="46"/>
      <c r="S443" s="46"/>
      <c r="T443" s="46"/>
      <c r="U443" s="46"/>
      <c r="V443" s="46"/>
      <c r="W443" s="46"/>
      <c r="X443" s="46"/>
      <c r="Y443" s="46"/>
      <c r="Z443" s="46"/>
      <c r="AA443" s="46"/>
      <c r="AB443" s="46"/>
      <c r="AC443" s="46"/>
      <c r="AD443" s="46"/>
      <c r="AE443" s="46"/>
      <c r="AF443" s="46"/>
      <c r="AG443" s="46"/>
      <c r="AH443" s="46"/>
      <c r="AI443" s="46"/>
      <c r="AJ443" s="46"/>
      <c r="AK443" s="46"/>
      <c r="AL443" s="46"/>
      <c r="AM443" s="46"/>
    </row>
    <row r="444" customFormat="false" ht="21" hidden="false" customHeight="true" outlineLevel="0" collapsed="false">
      <c r="A444" s="46"/>
      <c r="B444" s="46"/>
      <c r="C444" s="46"/>
      <c r="D444" s="46"/>
      <c r="E444" s="46"/>
      <c r="F444" s="46"/>
      <c r="G444" s="46"/>
      <c r="H444" s="46"/>
      <c r="I444" s="46"/>
      <c r="J444" s="46"/>
      <c r="K444" s="46"/>
      <c r="L444" s="46"/>
      <c r="M444" s="46"/>
      <c r="N444" s="46"/>
      <c r="O444" s="46"/>
      <c r="P444" s="46"/>
      <c r="Q444" s="46"/>
      <c r="R444" s="46"/>
      <c r="S444" s="46"/>
      <c r="T444" s="46"/>
      <c r="U444" s="46"/>
      <c r="V444" s="46"/>
      <c r="W444" s="46"/>
      <c r="X444" s="46"/>
      <c r="Y444" s="46"/>
      <c r="Z444" s="46"/>
      <c r="AA444" s="46"/>
      <c r="AB444" s="46"/>
      <c r="AC444" s="46"/>
      <c r="AD444" s="46"/>
      <c r="AE444" s="46"/>
      <c r="AF444" s="46"/>
      <c r="AG444" s="46"/>
      <c r="AH444" s="46"/>
      <c r="AI444" s="46"/>
      <c r="AJ444" s="46"/>
      <c r="AK444" s="46"/>
      <c r="AL444" s="46"/>
      <c r="AM444" s="46"/>
    </row>
    <row r="445" customFormat="false" ht="21" hidden="false" customHeight="true" outlineLevel="0" collapsed="false">
      <c r="A445" s="46"/>
      <c r="B445" s="46"/>
      <c r="C445" s="46"/>
      <c r="D445" s="46"/>
      <c r="E445" s="46"/>
      <c r="F445" s="46"/>
      <c r="G445" s="46"/>
      <c r="H445" s="46"/>
      <c r="I445" s="46"/>
      <c r="J445" s="46"/>
      <c r="K445" s="46"/>
      <c r="L445" s="46"/>
      <c r="M445" s="46"/>
      <c r="N445" s="46"/>
      <c r="O445" s="46"/>
      <c r="P445" s="46"/>
      <c r="Q445" s="46"/>
      <c r="R445" s="46"/>
      <c r="S445" s="46"/>
      <c r="T445" s="46"/>
      <c r="U445" s="46"/>
      <c r="V445" s="46"/>
      <c r="W445" s="46"/>
      <c r="X445" s="46"/>
      <c r="Y445" s="46"/>
      <c r="Z445" s="46"/>
      <c r="AA445" s="46"/>
      <c r="AB445" s="46"/>
      <c r="AC445" s="46"/>
      <c r="AD445" s="46"/>
      <c r="AE445" s="46"/>
      <c r="AF445" s="46"/>
      <c r="AG445" s="46"/>
      <c r="AH445" s="46"/>
      <c r="AI445" s="46"/>
      <c r="AJ445" s="46"/>
      <c r="AK445" s="46"/>
      <c r="AL445" s="46"/>
      <c r="AM445" s="46"/>
    </row>
    <row r="446" customFormat="false" ht="21" hidden="false" customHeight="true" outlineLevel="0" collapsed="false">
      <c r="A446" s="46"/>
      <c r="B446" s="46"/>
      <c r="C446" s="46"/>
      <c r="D446" s="46"/>
      <c r="E446" s="46"/>
      <c r="F446" s="46"/>
      <c r="G446" s="46"/>
      <c r="H446" s="46"/>
      <c r="I446" s="46"/>
      <c r="J446" s="46"/>
      <c r="K446" s="46"/>
      <c r="L446" s="46"/>
      <c r="M446" s="46"/>
      <c r="N446" s="46"/>
      <c r="O446" s="46"/>
      <c r="P446" s="46"/>
      <c r="Q446" s="46"/>
      <c r="R446" s="46"/>
      <c r="S446" s="46"/>
      <c r="T446" s="46"/>
      <c r="U446" s="46"/>
      <c r="V446" s="46"/>
      <c r="W446" s="46"/>
      <c r="X446" s="46"/>
      <c r="Y446" s="46"/>
      <c r="Z446" s="46"/>
      <c r="AA446" s="46"/>
      <c r="AB446" s="46"/>
      <c r="AC446" s="46"/>
      <c r="AD446" s="46"/>
      <c r="AE446" s="46"/>
      <c r="AF446" s="46"/>
      <c r="AG446" s="46"/>
      <c r="AH446" s="46"/>
      <c r="AI446" s="46"/>
      <c r="AJ446" s="46"/>
      <c r="AK446" s="46"/>
      <c r="AL446" s="46"/>
      <c r="AM446" s="46"/>
    </row>
    <row r="447" customFormat="false" ht="21" hidden="false" customHeight="true" outlineLevel="0" collapsed="false">
      <c r="A447" s="46"/>
      <c r="B447" s="46"/>
      <c r="C447" s="46"/>
      <c r="D447" s="46"/>
      <c r="E447" s="46"/>
      <c r="F447" s="46"/>
      <c r="G447" s="46"/>
      <c r="H447" s="46"/>
      <c r="I447" s="46"/>
      <c r="J447" s="46"/>
      <c r="K447" s="46"/>
      <c r="L447" s="46"/>
      <c r="M447" s="46"/>
      <c r="N447" s="46"/>
      <c r="O447" s="46"/>
      <c r="P447" s="46"/>
      <c r="Q447" s="46"/>
      <c r="R447" s="46"/>
      <c r="S447" s="46"/>
      <c r="T447" s="46"/>
      <c r="U447" s="46"/>
      <c r="V447" s="46"/>
      <c r="W447" s="46"/>
      <c r="X447" s="46"/>
      <c r="Y447" s="46"/>
      <c r="Z447" s="46"/>
      <c r="AA447" s="46"/>
      <c r="AB447" s="46"/>
      <c r="AC447" s="46"/>
      <c r="AD447" s="46"/>
      <c r="AE447" s="46"/>
      <c r="AF447" s="46"/>
      <c r="AG447" s="46"/>
      <c r="AH447" s="46"/>
      <c r="AI447" s="46"/>
      <c r="AJ447" s="46"/>
      <c r="AK447" s="46"/>
      <c r="AL447" s="46"/>
      <c r="AM447" s="46"/>
    </row>
    <row r="448" customFormat="false" ht="21" hidden="false" customHeight="true" outlineLevel="0" collapsed="false">
      <c r="A448" s="46"/>
      <c r="B448" s="46"/>
      <c r="C448" s="46"/>
      <c r="D448" s="46"/>
      <c r="E448" s="46"/>
      <c r="F448" s="46"/>
      <c r="G448" s="46"/>
      <c r="H448" s="46"/>
      <c r="I448" s="46"/>
      <c r="J448" s="46"/>
      <c r="K448" s="46"/>
      <c r="L448" s="46"/>
      <c r="M448" s="46"/>
      <c r="N448" s="46"/>
      <c r="O448" s="46"/>
      <c r="P448" s="46"/>
      <c r="Q448" s="46"/>
      <c r="R448" s="46"/>
      <c r="S448" s="46"/>
      <c r="T448" s="46"/>
      <c r="U448" s="46"/>
      <c r="V448" s="46"/>
      <c r="W448" s="46"/>
      <c r="X448" s="46"/>
      <c r="Y448" s="46"/>
      <c r="Z448" s="46"/>
      <c r="AA448" s="46"/>
      <c r="AB448" s="46"/>
      <c r="AC448" s="46"/>
      <c r="AD448" s="46"/>
      <c r="AE448" s="46"/>
      <c r="AF448" s="46"/>
      <c r="AG448" s="46"/>
      <c r="AH448" s="46"/>
      <c r="AI448" s="46"/>
      <c r="AJ448" s="46"/>
      <c r="AK448" s="46"/>
      <c r="AL448" s="46"/>
      <c r="AM448" s="46"/>
    </row>
    <row r="449" customFormat="false" ht="21" hidden="false" customHeight="true" outlineLevel="0" collapsed="false">
      <c r="A449" s="46"/>
      <c r="B449" s="46"/>
      <c r="C449" s="46"/>
      <c r="D449" s="46"/>
      <c r="E449" s="46"/>
      <c r="F449" s="46"/>
      <c r="G449" s="46"/>
      <c r="H449" s="46"/>
      <c r="I449" s="46"/>
      <c r="J449" s="46"/>
      <c r="K449" s="46"/>
      <c r="L449" s="46"/>
      <c r="M449" s="46"/>
      <c r="N449" s="46"/>
      <c r="O449" s="46"/>
      <c r="P449" s="46"/>
      <c r="Q449" s="46"/>
      <c r="R449" s="46"/>
      <c r="S449" s="46"/>
      <c r="T449" s="46"/>
      <c r="U449" s="46"/>
      <c r="V449" s="46"/>
      <c r="W449" s="46"/>
      <c r="X449" s="46"/>
      <c r="Y449" s="46"/>
      <c r="Z449" s="46"/>
      <c r="AA449" s="46"/>
      <c r="AB449" s="46"/>
      <c r="AC449" s="46"/>
      <c r="AD449" s="46"/>
      <c r="AE449" s="46"/>
      <c r="AF449" s="46"/>
      <c r="AG449" s="46"/>
      <c r="AH449" s="46"/>
      <c r="AI449" s="46"/>
      <c r="AJ449" s="46"/>
      <c r="AK449" s="46"/>
      <c r="AL449" s="46"/>
      <c r="AM449" s="46"/>
    </row>
    <row r="450" customFormat="false" ht="21" hidden="false" customHeight="true" outlineLevel="0" collapsed="false">
      <c r="A450" s="46"/>
      <c r="B450" s="46"/>
      <c r="C450" s="46"/>
      <c r="D450" s="46"/>
      <c r="E450" s="46"/>
      <c r="F450" s="46"/>
      <c r="G450" s="46"/>
      <c r="H450" s="46"/>
      <c r="I450" s="46"/>
      <c r="J450" s="46"/>
      <c r="K450" s="46"/>
      <c r="L450" s="46"/>
      <c r="M450" s="46"/>
      <c r="N450" s="46"/>
      <c r="O450" s="46"/>
      <c r="P450" s="46"/>
      <c r="Q450" s="46"/>
      <c r="R450" s="46"/>
      <c r="S450" s="46"/>
      <c r="T450" s="46"/>
      <c r="U450" s="46"/>
      <c r="V450" s="46"/>
      <c r="W450" s="46"/>
      <c r="X450" s="46"/>
      <c r="Y450" s="46"/>
      <c r="Z450" s="46"/>
      <c r="AA450" s="46"/>
      <c r="AB450" s="46"/>
      <c r="AC450" s="46"/>
      <c r="AD450" s="46"/>
      <c r="AE450" s="46"/>
      <c r="AF450" s="46"/>
      <c r="AG450" s="46"/>
      <c r="AH450" s="46"/>
      <c r="AI450" s="46"/>
      <c r="AJ450" s="46"/>
      <c r="AK450" s="46"/>
      <c r="AL450" s="46"/>
      <c r="AM450" s="46"/>
    </row>
    <row r="451" customFormat="false" ht="21" hidden="false" customHeight="true" outlineLevel="0" collapsed="false">
      <c r="A451" s="46"/>
      <c r="B451" s="46"/>
      <c r="C451" s="46"/>
      <c r="D451" s="46"/>
      <c r="E451" s="46"/>
      <c r="F451" s="46"/>
      <c r="G451" s="46"/>
      <c r="H451" s="46"/>
      <c r="I451" s="46"/>
      <c r="J451" s="46"/>
      <c r="K451" s="46"/>
      <c r="L451" s="46"/>
      <c r="M451" s="46"/>
      <c r="N451" s="46"/>
      <c r="O451" s="46"/>
      <c r="P451" s="46"/>
      <c r="Q451" s="46"/>
      <c r="R451" s="46"/>
      <c r="S451" s="46"/>
      <c r="T451" s="46"/>
      <c r="U451" s="46"/>
      <c r="V451" s="46"/>
      <c r="W451" s="46"/>
      <c r="X451" s="46"/>
      <c r="Y451" s="46"/>
      <c r="Z451" s="46"/>
      <c r="AA451" s="46"/>
      <c r="AB451" s="46"/>
      <c r="AC451" s="46"/>
      <c r="AD451" s="46"/>
      <c r="AE451" s="46"/>
      <c r="AF451" s="46"/>
      <c r="AG451" s="46"/>
      <c r="AH451" s="46"/>
      <c r="AI451" s="46"/>
      <c r="AJ451" s="46"/>
      <c r="AK451" s="46"/>
      <c r="AL451" s="46"/>
      <c r="AM451" s="46"/>
    </row>
    <row r="452" customFormat="false" ht="21" hidden="false" customHeight="true" outlineLevel="0" collapsed="false">
      <c r="A452" s="46"/>
      <c r="B452" s="46"/>
      <c r="C452" s="46"/>
      <c r="D452" s="46"/>
      <c r="E452" s="46"/>
      <c r="F452" s="46"/>
      <c r="G452" s="46"/>
      <c r="H452" s="46"/>
      <c r="I452" s="46"/>
      <c r="J452" s="46"/>
      <c r="K452" s="46"/>
      <c r="L452" s="46"/>
      <c r="M452" s="46"/>
      <c r="N452" s="46"/>
      <c r="O452" s="46"/>
      <c r="P452" s="46"/>
      <c r="Q452" s="46"/>
      <c r="R452" s="46"/>
      <c r="S452" s="46"/>
      <c r="T452" s="46"/>
      <c r="U452" s="46"/>
      <c r="V452" s="46"/>
      <c r="W452" s="46"/>
      <c r="X452" s="46"/>
      <c r="Y452" s="46"/>
      <c r="Z452" s="46"/>
      <c r="AA452" s="46"/>
      <c r="AB452" s="46"/>
      <c r="AC452" s="46"/>
      <c r="AD452" s="46"/>
      <c r="AE452" s="46"/>
      <c r="AF452" s="46"/>
      <c r="AG452" s="46"/>
      <c r="AH452" s="46"/>
      <c r="AI452" s="46"/>
      <c r="AJ452" s="46"/>
      <c r="AK452" s="46"/>
      <c r="AL452" s="46"/>
      <c r="AM452" s="46"/>
    </row>
    <row r="453" customFormat="false" ht="21" hidden="false" customHeight="true" outlineLevel="0" collapsed="false">
      <c r="A453" s="46"/>
      <c r="B453" s="46"/>
      <c r="C453" s="46"/>
      <c r="D453" s="46"/>
      <c r="E453" s="46"/>
      <c r="F453" s="46"/>
      <c r="G453" s="46"/>
      <c r="H453" s="46"/>
      <c r="I453" s="46"/>
      <c r="J453" s="46"/>
      <c r="K453" s="46"/>
      <c r="L453" s="46"/>
      <c r="M453" s="46"/>
      <c r="N453" s="46"/>
      <c r="O453" s="46"/>
      <c r="P453" s="46"/>
      <c r="Q453" s="46"/>
      <c r="R453" s="46"/>
      <c r="S453" s="46"/>
      <c r="T453" s="46"/>
      <c r="U453" s="46"/>
      <c r="V453" s="46"/>
      <c r="W453" s="46"/>
      <c r="X453" s="46"/>
      <c r="Y453" s="46"/>
      <c r="Z453" s="46"/>
      <c r="AA453" s="46"/>
      <c r="AB453" s="46"/>
      <c r="AC453" s="46"/>
      <c r="AD453" s="46"/>
      <c r="AE453" s="46"/>
      <c r="AF453" s="46"/>
      <c r="AG453" s="46"/>
      <c r="AH453" s="46"/>
      <c r="AI453" s="46"/>
      <c r="AJ453" s="46"/>
      <c r="AK453" s="46"/>
      <c r="AL453" s="46"/>
      <c r="AM453" s="46"/>
    </row>
    <row r="454" customFormat="false" ht="21" hidden="false" customHeight="true" outlineLevel="0" collapsed="false">
      <c r="A454" s="46"/>
      <c r="B454" s="46"/>
      <c r="C454" s="46"/>
      <c r="D454" s="46"/>
      <c r="E454" s="46"/>
      <c r="F454" s="46"/>
      <c r="G454" s="46"/>
      <c r="H454" s="46"/>
      <c r="I454" s="46"/>
      <c r="J454" s="46"/>
      <c r="K454" s="46"/>
      <c r="L454" s="46"/>
      <c r="M454" s="46"/>
      <c r="N454" s="46"/>
      <c r="O454" s="46"/>
      <c r="P454" s="46"/>
      <c r="Q454" s="46"/>
      <c r="R454" s="46"/>
      <c r="S454" s="46"/>
      <c r="T454" s="46"/>
      <c r="U454" s="46"/>
      <c r="V454" s="46"/>
      <c r="W454" s="46"/>
      <c r="X454" s="46"/>
      <c r="Y454" s="46"/>
      <c r="Z454" s="46"/>
      <c r="AA454" s="46"/>
      <c r="AB454" s="46"/>
      <c r="AC454" s="46"/>
      <c r="AD454" s="46"/>
      <c r="AE454" s="46"/>
      <c r="AF454" s="46"/>
      <c r="AG454" s="46"/>
      <c r="AH454" s="46"/>
      <c r="AI454" s="46"/>
      <c r="AJ454" s="46"/>
      <c r="AK454" s="46"/>
      <c r="AL454" s="46"/>
      <c r="AM454" s="46"/>
    </row>
    <row r="455" customFormat="false" ht="21" hidden="false" customHeight="true" outlineLevel="0" collapsed="false">
      <c r="A455" s="46"/>
      <c r="B455" s="46"/>
      <c r="C455" s="46"/>
      <c r="D455" s="46"/>
      <c r="E455" s="46"/>
      <c r="F455" s="46"/>
      <c r="G455" s="46"/>
      <c r="H455" s="46"/>
      <c r="I455" s="46"/>
      <c r="J455" s="46"/>
      <c r="K455" s="46"/>
      <c r="L455" s="46"/>
      <c r="M455" s="46"/>
      <c r="N455" s="46"/>
      <c r="O455" s="46"/>
      <c r="P455" s="46"/>
      <c r="Q455" s="46"/>
      <c r="R455" s="46"/>
      <c r="S455" s="46"/>
      <c r="T455" s="46"/>
      <c r="U455" s="46"/>
      <c r="V455" s="46"/>
      <c r="W455" s="46"/>
      <c r="X455" s="46"/>
      <c r="Y455" s="46"/>
      <c r="Z455" s="46"/>
      <c r="AA455" s="46"/>
      <c r="AB455" s="46"/>
      <c r="AC455" s="46"/>
      <c r="AD455" s="46"/>
      <c r="AE455" s="46"/>
      <c r="AF455" s="46"/>
      <c r="AG455" s="46"/>
      <c r="AH455" s="46"/>
      <c r="AI455" s="46"/>
      <c r="AJ455" s="46"/>
      <c r="AK455" s="46"/>
      <c r="AL455" s="46"/>
      <c r="AM455" s="46"/>
    </row>
    <row r="456" customFormat="false" ht="21" hidden="false" customHeight="true" outlineLevel="0" collapsed="false">
      <c r="A456" s="46"/>
      <c r="B456" s="46"/>
      <c r="C456" s="46"/>
      <c r="D456" s="46"/>
      <c r="E456" s="46"/>
      <c r="F456" s="46"/>
      <c r="G456" s="46"/>
      <c r="H456" s="46"/>
      <c r="I456" s="46"/>
      <c r="J456" s="46"/>
      <c r="K456" s="46"/>
      <c r="L456" s="46"/>
      <c r="M456" s="46"/>
      <c r="N456" s="46"/>
      <c r="O456" s="46"/>
      <c r="P456" s="46"/>
      <c r="Q456" s="46"/>
      <c r="R456" s="46"/>
      <c r="S456" s="46"/>
      <c r="T456" s="46"/>
      <c r="U456" s="46"/>
      <c r="V456" s="46"/>
      <c r="W456" s="46"/>
      <c r="X456" s="46"/>
      <c r="Y456" s="46"/>
      <c r="Z456" s="46"/>
      <c r="AA456" s="46"/>
      <c r="AB456" s="46"/>
      <c r="AC456" s="46"/>
      <c r="AD456" s="46"/>
      <c r="AE456" s="46"/>
      <c r="AF456" s="46"/>
      <c r="AG456" s="46"/>
      <c r="AH456" s="46"/>
      <c r="AI456" s="46"/>
      <c r="AJ456" s="46"/>
      <c r="AK456" s="46"/>
      <c r="AL456" s="46"/>
      <c r="AM456" s="46"/>
    </row>
    <row r="457" customFormat="false" ht="21" hidden="false" customHeight="true" outlineLevel="0" collapsed="false">
      <c r="A457" s="46"/>
      <c r="B457" s="46"/>
      <c r="C457" s="46"/>
      <c r="D457" s="46"/>
      <c r="E457" s="46"/>
      <c r="F457" s="46"/>
      <c r="G457" s="46"/>
      <c r="H457" s="46"/>
      <c r="I457" s="46"/>
      <c r="J457" s="46"/>
      <c r="K457" s="46"/>
      <c r="L457" s="46"/>
      <c r="M457" s="46"/>
      <c r="N457" s="46"/>
      <c r="O457" s="46"/>
      <c r="P457" s="46"/>
      <c r="Q457" s="46"/>
      <c r="R457" s="46"/>
      <c r="S457" s="46"/>
      <c r="T457" s="46"/>
      <c r="U457" s="46"/>
      <c r="V457" s="46"/>
      <c r="W457" s="46"/>
      <c r="X457" s="46"/>
      <c r="Y457" s="46"/>
      <c r="Z457" s="46"/>
      <c r="AA457" s="46"/>
      <c r="AB457" s="46"/>
      <c r="AC457" s="46"/>
      <c r="AD457" s="46"/>
      <c r="AE457" s="46"/>
      <c r="AF457" s="46"/>
      <c r="AG457" s="46"/>
      <c r="AH457" s="46"/>
      <c r="AI457" s="46"/>
      <c r="AJ457" s="46"/>
      <c r="AK457" s="46"/>
      <c r="AL457" s="46"/>
      <c r="AM457" s="46"/>
    </row>
    <row r="458" customFormat="false" ht="21" hidden="false" customHeight="true" outlineLevel="0" collapsed="false">
      <c r="A458" s="46"/>
      <c r="B458" s="46"/>
      <c r="C458" s="46"/>
      <c r="D458" s="46"/>
      <c r="E458" s="46"/>
      <c r="F458" s="46"/>
      <c r="G458" s="46"/>
      <c r="H458" s="46"/>
      <c r="I458" s="46"/>
      <c r="J458" s="46"/>
      <c r="K458" s="46"/>
      <c r="L458" s="46"/>
      <c r="M458" s="46"/>
      <c r="N458" s="46"/>
      <c r="O458" s="46"/>
      <c r="P458" s="46"/>
      <c r="Q458" s="46"/>
      <c r="R458" s="46"/>
      <c r="S458" s="46"/>
      <c r="T458" s="46"/>
      <c r="U458" s="46"/>
      <c r="V458" s="46"/>
      <c r="W458" s="46"/>
      <c r="X458" s="46"/>
      <c r="Y458" s="46"/>
      <c r="Z458" s="46"/>
      <c r="AA458" s="46"/>
      <c r="AB458" s="46"/>
      <c r="AC458" s="46"/>
      <c r="AD458" s="46"/>
      <c r="AE458" s="46"/>
      <c r="AF458" s="46"/>
      <c r="AG458" s="46"/>
      <c r="AH458" s="46"/>
      <c r="AI458" s="46"/>
      <c r="AJ458" s="46"/>
      <c r="AK458" s="46"/>
      <c r="AL458" s="46"/>
      <c r="AM458" s="46"/>
    </row>
    <row r="459" customFormat="false" ht="21" hidden="false" customHeight="true" outlineLevel="0" collapsed="false">
      <c r="A459" s="46"/>
      <c r="B459" s="46"/>
      <c r="C459" s="46"/>
      <c r="D459" s="46"/>
      <c r="E459" s="46"/>
      <c r="F459" s="46"/>
      <c r="G459" s="46"/>
      <c r="H459" s="46"/>
      <c r="I459" s="46"/>
      <c r="J459" s="46"/>
      <c r="K459" s="46"/>
      <c r="L459" s="46"/>
      <c r="M459" s="46"/>
      <c r="N459" s="46"/>
      <c r="O459" s="46"/>
      <c r="P459" s="46"/>
      <c r="Q459" s="46"/>
      <c r="R459" s="46"/>
      <c r="S459" s="46"/>
      <c r="T459" s="46"/>
      <c r="U459" s="46"/>
      <c r="V459" s="46"/>
      <c r="W459" s="46"/>
      <c r="X459" s="46"/>
      <c r="Y459" s="46"/>
      <c r="Z459" s="46"/>
      <c r="AA459" s="46"/>
      <c r="AB459" s="46"/>
      <c r="AC459" s="46"/>
      <c r="AD459" s="46"/>
      <c r="AE459" s="46"/>
      <c r="AF459" s="46"/>
      <c r="AG459" s="46"/>
      <c r="AH459" s="46"/>
      <c r="AI459" s="46"/>
      <c r="AJ459" s="46"/>
      <c r="AK459" s="46"/>
      <c r="AL459" s="46"/>
      <c r="AM459" s="46"/>
    </row>
    <row r="460" customFormat="false" ht="21" hidden="false" customHeight="true" outlineLevel="0" collapsed="false">
      <c r="A460" s="46"/>
      <c r="B460" s="46"/>
      <c r="C460" s="46"/>
      <c r="D460" s="46"/>
      <c r="E460" s="46"/>
      <c r="F460" s="46"/>
      <c r="G460" s="46"/>
      <c r="H460" s="46"/>
      <c r="I460" s="46"/>
      <c r="J460" s="46"/>
      <c r="K460" s="46"/>
      <c r="L460" s="46"/>
      <c r="M460" s="46"/>
      <c r="N460" s="46"/>
      <c r="O460" s="46"/>
      <c r="P460" s="46"/>
      <c r="Q460" s="46"/>
      <c r="R460" s="46"/>
      <c r="S460" s="46"/>
      <c r="T460" s="46"/>
      <c r="U460" s="46"/>
      <c r="V460" s="46"/>
      <c r="W460" s="46"/>
      <c r="X460" s="46"/>
      <c r="Y460" s="46"/>
      <c r="Z460" s="46"/>
      <c r="AA460" s="46"/>
      <c r="AB460" s="46"/>
      <c r="AC460" s="46"/>
      <c r="AD460" s="46"/>
      <c r="AE460" s="46"/>
      <c r="AF460" s="46"/>
      <c r="AG460" s="46"/>
      <c r="AH460" s="46"/>
      <c r="AI460" s="46"/>
      <c r="AJ460" s="46"/>
      <c r="AK460" s="46"/>
      <c r="AL460" s="46"/>
      <c r="AM460" s="46"/>
    </row>
    <row r="461" customFormat="false" ht="21" hidden="false" customHeight="true" outlineLevel="0" collapsed="false">
      <c r="A461" s="46"/>
      <c r="B461" s="46"/>
      <c r="C461" s="46"/>
      <c r="D461" s="46"/>
      <c r="E461" s="46"/>
      <c r="F461" s="46"/>
      <c r="G461" s="46"/>
      <c r="H461" s="46"/>
      <c r="I461" s="46"/>
      <c r="J461" s="46"/>
      <c r="K461" s="46"/>
      <c r="L461" s="46"/>
      <c r="M461" s="46"/>
      <c r="N461" s="46"/>
      <c r="O461" s="46"/>
      <c r="P461" s="46"/>
      <c r="Q461" s="46"/>
      <c r="R461" s="46"/>
      <c r="S461" s="46"/>
      <c r="T461" s="46"/>
      <c r="U461" s="46"/>
      <c r="V461" s="46"/>
      <c r="W461" s="46"/>
      <c r="X461" s="46"/>
      <c r="Y461" s="46"/>
      <c r="Z461" s="46"/>
      <c r="AA461" s="46"/>
      <c r="AB461" s="46"/>
      <c r="AC461" s="46"/>
      <c r="AD461" s="46"/>
      <c r="AE461" s="46"/>
      <c r="AF461" s="46"/>
      <c r="AG461" s="46"/>
      <c r="AH461" s="46"/>
      <c r="AI461" s="46"/>
      <c r="AJ461" s="46"/>
      <c r="AK461" s="46"/>
      <c r="AL461" s="46"/>
      <c r="AM461" s="46"/>
    </row>
    <row r="462" customFormat="false" ht="21" hidden="false" customHeight="true" outlineLevel="0" collapsed="false">
      <c r="A462" s="46"/>
      <c r="B462" s="46"/>
      <c r="C462" s="46"/>
      <c r="D462" s="46"/>
      <c r="E462" s="46"/>
      <c r="F462" s="46"/>
      <c r="G462" s="46"/>
      <c r="H462" s="46"/>
      <c r="I462" s="46"/>
      <c r="J462" s="46"/>
      <c r="K462" s="46"/>
      <c r="L462" s="46"/>
      <c r="M462" s="46"/>
      <c r="N462" s="46"/>
      <c r="O462" s="46"/>
      <c r="P462" s="46"/>
      <c r="Q462" s="46"/>
      <c r="R462" s="46"/>
      <c r="S462" s="46"/>
      <c r="T462" s="46"/>
      <c r="U462" s="46"/>
      <c r="V462" s="46"/>
      <c r="W462" s="46"/>
      <c r="X462" s="46"/>
      <c r="Y462" s="46"/>
      <c r="Z462" s="46"/>
      <c r="AA462" s="46"/>
      <c r="AB462" s="46"/>
      <c r="AC462" s="46"/>
      <c r="AD462" s="46"/>
      <c r="AE462" s="46"/>
      <c r="AF462" s="46"/>
      <c r="AG462" s="46"/>
      <c r="AH462" s="46"/>
      <c r="AI462" s="46"/>
      <c r="AJ462" s="46"/>
      <c r="AK462" s="46"/>
      <c r="AL462" s="46"/>
      <c r="AM462" s="46"/>
    </row>
    <row r="463" customFormat="false" ht="21" hidden="false" customHeight="true" outlineLevel="0" collapsed="false">
      <c r="A463" s="46"/>
      <c r="B463" s="46"/>
      <c r="C463" s="46"/>
      <c r="D463" s="46"/>
      <c r="E463" s="46"/>
      <c r="F463" s="46"/>
      <c r="G463" s="46"/>
      <c r="H463" s="46"/>
      <c r="I463" s="46"/>
      <c r="J463" s="46"/>
      <c r="K463" s="46"/>
      <c r="L463" s="46"/>
      <c r="M463" s="46"/>
      <c r="N463" s="46"/>
      <c r="O463" s="46"/>
      <c r="P463" s="46"/>
      <c r="Q463" s="46"/>
      <c r="R463" s="46"/>
      <c r="S463" s="46"/>
      <c r="T463" s="46"/>
      <c r="U463" s="46"/>
      <c r="V463" s="46"/>
      <c r="W463" s="46"/>
      <c r="X463" s="46"/>
      <c r="Y463" s="46"/>
      <c r="Z463" s="46"/>
      <c r="AA463" s="46"/>
      <c r="AB463" s="46"/>
      <c r="AC463" s="46"/>
      <c r="AD463" s="46"/>
      <c r="AE463" s="46"/>
      <c r="AF463" s="46"/>
      <c r="AG463" s="46"/>
      <c r="AH463" s="46"/>
      <c r="AI463" s="46"/>
      <c r="AJ463" s="46"/>
      <c r="AK463" s="46"/>
      <c r="AL463" s="46"/>
      <c r="AM463" s="46"/>
    </row>
    <row r="464" customFormat="false" ht="21" hidden="false" customHeight="true" outlineLevel="0" collapsed="false">
      <c r="A464" s="46"/>
      <c r="B464" s="46"/>
      <c r="C464" s="46"/>
      <c r="D464" s="46"/>
      <c r="E464" s="46"/>
      <c r="F464" s="46"/>
      <c r="G464" s="46"/>
      <c r="H464" s="46"/>
      <c r="I464" s="46"/>
      <c r="J464" s="46"/>
      <c r="K464" s="46"/>
      <c r="L464" s="46"/>
      <c r="M464" s="46"/>
      <c r="N464" s="46"/>
      <c r="O464" s="46"/>
      <c r="P464" s="46"/>
      <c r="Q464" s="46"/>
      <c r="R464" s="46"/>
      <c r="S464" s="46"/>
      <c r="T464" s="46"/>
      <c r="U464" s="46"/>
      <c r="V464" s="46"/>
      <c r="W464" s="46"/>
      <c r="X464" s="46"/>
      <c r="Y464" s="46"/>
      <c r="Z464" s="46"/>
      <c r="AA464" s="46"/>
      <c r="AB464" s="46"/>
      <c r="AC464" s="46"/>
      <c r="AD464" s="46"/>
      <c r="AE464" s="46"/>
      <c r="AF464" s="46"/>
      <c r="AG464" s="46"/>
      <c r="AH464" s="46"/>
      <c r="AI464" s="46"/>
      <c r="AJ464" s="46"/>
      <c r="AK464" s="46"/>
      <c r="AL464" s="46"/>
      <c r="AM464" s="46"/>
    </row>
    <row r="465" customFormat="false" ht="21" hidden="false" customHeight="true" outlineLevel="0" collapsed="false">
      <c r="A465" s="46"/>
      <c r="B465" s="46"/>
      <c r="C465" s="46"/>
      <c r="D465" s="46"/>
      <c r="E465" s="46"/>
      <c r="F465" s="46"/>
      <c r="G465" s="46"/>
      <c r="H465" s="46"/>
      <c r="I465" s="46"/>
      <c r="J465" s="46"/>
      <c r="K465" s="46"/>
      <c r="L465" s="46"/>
      <c r="M465" s="46"/>
      <c r="N465" s="46"/>
      <c r="O465" s="46"/>
      <c r="P465" s="46"/>
      <c r="Q465" s="46"/>
      <c r="R465" s="46"/>
      <c r="S465" s="46"/>
      <c r="T465" s="46"/>
      <c r="U465" s="46"/>
      <c r="V465" s="46"/>
      <c r="W465" s="46"/>
      <c r="X465" s="46"/>
      <c r="Y465" s="46"/>
      <c r="Z465" s="46"/>
      <c r="AA465" s="46"/>
      <c r="AB465" s="46"/>
      <c r="AC465" s="46"/>
      <c r="AD465" s="46"/>
      <c r="AE465" s="46"/>
      <c r="AF465" s="46"/>
      <c r="AG465" s="46"/>
      <c r="AH465" s="46"/>
      <c r="AI465" s="46"/>
      <c r="AJ465" s="46"/>
      <c r="AK465" s="46"/>
      <c r="AL465" s="46"/>
      <c r="AM465" s="46"/>
    </row>
    <row r="466" customFormat="false" ht="21" hidden="false" customHeight="true" outlineLevel="0" collapsed="false">
      <c r="A466" s="46"/>
      <c r="B466" s="46"/>
      <c r="C466" s="46"/>
      <c r="D466" s="46"/>
      <c r="E466" s="46"/>
      <c r="F466" s="46"/>
      <c r="G466" s="46"/>
      <c r="H466" s="46"/>
      <c r="I466" s="46"/>
      <c r="J466" s="46"/>
      <c r="K466" s="46"/>
      <c r="L466" s="46"/>
      <c r="M466" s="46"/>
      <c r="N466" s="46"/>
      <c r="O466" s="46"/>
      <c r="P466" s="46"/>
      <c r="Q466" s="46"/>
      <c r="R466" s="46"/>
      <c r="S466" s="46"/>
      <c r="T466" s="46"/>
      <c r="U466" s="46"/>
      <c r="V466" s="46"/>
      <c r="W466" s="46"/>
      <c r="X466" s="46"/>
      <c r="Y466" s="46"/>
      <c r="Z466" s="46"/>
      <c r="AA466" s="46"/>
      <c r="AB466" s="46"/>
      <c r="AC466" s="46"/>
      <c r="AD466" s="46"/>
      <c r="AE466" s="46"/>
      <c r="AF466" s="46"/>
      <c r="AG466" s="46"/>
      <c r="AH466" s="46"/>
      <c r="AI466" s="46"/>
      <c r="AJ466" s="46"/>
      <c r="AK466" s="46"/>
      <c r="AL466" s="46"/>
      <c r="AM466" s="46"/>
    </row>
    <row r="467" customFormat="false" ht="21" hidden="false" customHeight="true" outlineLevel="0" collapsed="false">
      <c r="A467" s="46"/>
      <c r="B467" s="46"/>
      <c r="C467" s="46"/>
      <c r="D467" s="46"/>
      <c r="E467" s="46"/>
      <c r="F467" s="46"/>
      <c r="G467" s="46"/>
      <c r="H467" s="46"/>
      <c r="I467" s="46"/>
      <c r="J467" s="46"/>
      <c r="K467" s="46"/>
      <c r="L467" s="46"/>
      <c r="M467" s="46"/>
      <c r="N467" s="46"/>
      <c r="O467" s="46"/>
      <c r="P467" s="46"/>
      <c r="Q467" s="46"/>
      <c r="R467" s="46"/>
      <c r="S467" s="46"/>
      <c r="T467" s="46"/>
      <c r="U467" s="46"/>
      <c r="V467" s="46"/>
      <c r="W467" s="46"/>
      <c r="X467" s="46"/>
      <c r="Y467" s="46"/>
      <c r="Z467" s="46"/>
      <c r="AA467" s="46"/>
      <c r="AB467" s="46"/>
      <c r="AC467" s="46"/>
      <c r="AD467" s="46"/>
      <c r="AE467" s="46"/>
      <c r="AF467" s="46"/>
      <c r="AG467" s="46"/>
      <c r="AH467" s="46"/>
      <c r="AI467" s="46"/>
      <c r="AJ467" s="46"/>
      <c r="AK467" s="46"/>
      <c r="AL467" s="46"/>
      <c r="AM467" s="46"/>
    </row>
    <row r="468" customFormat="false" ht="21" hidden="false" customHeight="true" outlineLevel="0" collapsed="false">
      <c r="A468" s="46"/>
      <c r="B468" s="46"/>
      <c r="C468" s="46"/>
      <c r="D468" s="46"/>
      <c r="E468" s="46"/>
      <c r="F468" s="46"/>
      <c r="G468" s="46"/>
      <c r="H468" s="46"/>
      <c r="I468" s="46"/>
      <c r="J468" s="46"/>
      <c r="K468" s="46"/>
      <c r="L468" s="46"/>
      <c r="M468" s="46"/>
      <c r="N468" s="46"/>
      <c r="O468" s="46"/>
      <c r="P468" s="46"/>
      <c r="Q468" s="46"/>
      <c r="R468" s="46"/>
      <c r="S468" s="46"/>
      <c r="T468" s="46"/>
      <c r="U468" s="46"/>
      <c r="V468" s="46"/>
      <c r="W468" s="46"/>
      <c r="X468" s="46"/>
      <c r="Y468" s="46"/>
      <c r="Z468" s="46"/>
      <c r="AA468" s="46"/>
      <c r="AB468" s="46"/>
      <c r="AC468" s="46"/>
      <c r="AD468" s="46"/>
      <c r="AE468" s="46"/>
      <c r="AF468" s="46"/>
      <c r="AG468" s="46"/>
      <c r="AH468" s="46"/>
      <c r="AI468" s="46"/>
      <c r="AJ468" s="46"/>
      <c r="AK468" s="46"/>
      <c r="AL468" s="46"/>
      <c r="AM468" s="46"/>
    </row>
    <row r="469" customFormat="false" ht="21" hidden="false" customHeight="true" outlineLevel="0" collapsed="false">
      <c r="A469" s="46"/>
      <c r="B469" s="46"/>
      <c r="C469" s="46"/>
      <c r="D469" s="46"/>
      <c r="E469" s="46"/>
      <c r="F469" s="46"/>
      <c r="G469" s="46"/>
      <c r="H469" s="46"/>
      <c r="I469" s="46"/>
      <c r="J469" s="46"/>
      <c r="K469" s="46"/>
      <c r="L469" s="46"/>
      <c r="M469" s="46"/>
      <c r="N469" s="46"/>
      <c r="O469" s="46"/>
      <c r="P469" s="46"/>
      <c r="Q469" s="46"/>
      <c r="R469" s="46"/>
      <c r="S469" s="46"/>
      <c r="T469" s="46"/>
      <c r="U469" s="46"/>
      <c r="V469" s="46"/>
      <c r="W469" s="46"/>
      <c r="X469" s="46"/>
      <c r="Y469" s="46"/>
      <c r="Z469" s="46"/>
      <c r="AA469" s="46"/>
      <c r="AB469" s="46"/>
      <c r="AC469" s="46"/>
      <c r="AD469" s="46"/>
      <c r="AE469" s="46"/>
      <c r="AF469" s="46"/>
      <c r="AG469" s="46"/>
      <c r="AH469" s="46"/>
      <c r="AI469" s="46"/>
      <c r="AJ469" s="46"/>
      <c r="AK469" s="46"/>
      <c r="AL469" s="46"/>
      <c r="AM469" s="46"/>
    </row>
    <row r="470" customFormat="false" ht="21" hidden="false" customHeight="true" outlineLevel="0" collapsed="false">
      <c r="A470" s="46"/>
      <c r="B470" s="46"/>
      <c r="C470" s="46"/>
      <c r="D470" s="46"/>
      <c r="E470" s="46"/>
      <c r="F470" s="46"/>
      <c r="G470" s="46"/>
      <c r="H470" s="46"/>
      <c r="I470" s="46"/>
      <c r="J470" s="46"/>
      <c r="K470" s="46"/>
      <c r="L470" s="46"/>
      <c r="M470" s="46"/>
      <c r="N470" s="46"/>
      <c r="O470" s="46"/>
      <c r="P470" s="46"/>
      <c r="Q470" s="46"/>
      <c r="R470" s="46"/>
      <c r="S470" s="46"/>
      <c r="T470" s="46"/>
      <c r="U470" s="46"/>
      <c r="V470" s="46"/>
      <c r="W470" s="46"/>
      <c r="X470" s="46"/>
      <c r="Y470" s="46"/>
      <c r="Z470" s="46"/>
      <c r="AA470" s="46"/>
      <c r="AB470" s="46"/>
      <c r="AC470" s="46"/>
      <c r="AD470" s="46"/>
      <c r="AE470" s="46"/>
      <c r="AF470" s="46"/>
      <c r="AG470" s="46"/>
      <c r="AH470" s="46"/>
      <c r="AI470" s="46"/>
      <c r="AJ470" s="46"/>
      <c r="AK470" s="46"/>
      <c r="AL470" s="46"/>
      <c r="AM470" s="46"/>
    </row>
    <row r="471" customFormat="false" ht="21" hidden="false" customHeight="true" outlineLevel="0" collapsed="false">
      <c r="A471" s="46"/>
      <c r="B471" s="46"/>
      <c r="C471" s="46"/>
      <c r="D471" s="46"/>
      <c r="E471" s="46"/>
      <c r="F471" s="46"/>
      <c r="G471" s="46"/>
      <c r="H471" s="46"/>
      <c r="I471" s="46"/>
      <c r="J471" s="46"/>
      <c r="K471" s="46"/>
      <c r="L471" s="46"/>
      <c r="M471" s="46"/>
      <c r="N471" s="46"/>
      <c r="O471" s="46"/>
      <c r="P471" s="46"/>
      <c r="Q471" s="46"/>
      <c r="R471" s="46"/>
      <c r="S471" s="46"/>
      <c r="T471" s="46"/>
      <c r="U471" s="46"/>
      <c r="V471" s="46"/>
      <c r="W471" s="46"/>
      <c r="X471" s="46"/>
      <c r="Y471" s="46"/>
      <c r="Z471" s="46"/>
      <c r="AA471" s="46"/>
      <c r="AB471" s="46"/>
      <c r="AC471" s="46"/>
      <c r="AD471" s="46"/>
      <c r="AE471" s="46"/>
      <c r="AF471" s="46"/>
      <c r="AG471" s="46"/>
      <c r="AH471" s="46"/>
      <c r="AI471" s="46"/>
      <c r="AJ471" s="46"/>
      <c r="AK471" s="46"/>
      <c r="AL471" s="46"/>
      <c r="AM471" s="46"/>
    </row>
    <row r="472" customFormat="false" ht="21" hidden="false" customHeight="true" outlineLevel="0" collapsed="false">
      <c r="A472" s="46"/>
      <c r="B472" s="46"/>
      <c r="C472" s="46"/>
      <c r="D472" s="46"/>
      <c r="E472" s="46"/>
      <c r="F472" s="46"/>
      <c r="G472" s="46"/>
      <c r="H472" s="46"/>
      <c r="I472" s="46"/>
      <c r="J472" s="46"/>
      <c r="K472" s="46"/>
      <c r="L472" s="46"/>
      <c r="M472" s="46"/>
      <c r="N472" s="46"/>
      <c r="O472" s="46"/>
      <c r="P472" s="46"/>
      <c r="Q472" s="46"/>
      <c r="R472" s="46"/>
      <c r="S472" s="46"/>
      <c r="T472" s="46"/>
      <c r="U472" s="46"/>
      <c r="V472" s="46"/>
      <c r="W472" s="46"/>
      <c r="X472" s="46"/>
      <c r="Y472" s="46"/>
      <c r="Z472" s="46"/>
      <c r="AA472" s="46"/>
      <c r="AB472" s="46"/>
      <c r="AC472" s="46"/>
      <c r="AD472" s="46"/>
      <c r="AE472" s="46"/>
      <c r="AF472" s="46"/>
      <c r="AG472" s="46"/>
      <c r="AH472" s="46"/>
      <c r="AI472" s="46"/>
      <c r="AJ472" s="46"/>
      <c r="AK472" s="46"/>
      <c r="AL472" s="46"/>
      <c r="AM472" s="46"/>
    </row>
    <row r="473" customFormat="false" ht="21" hidden="false" customHeight="true" outlineLevel="0" collapsed="false">
      <c r="A473" s="46"/>
      <c r="B473" s="46"/>
      <c r="C473" s="46"/>
      <c r="D473" s="46"/>
      <c r="E473" s="46"/>
      <c r="F473" s="46"/>
      <c r="G473" s="46"/>
      <c r="H473" s="46"/>
      <c r="I473" s="46"/>
      <c r="J473" s="46"/>
      <c r="K473" s="46"/>
      <c r="L473" s="46"/>
      <c r="M473" s="46"/>
      <c r="N473" s="46"/>
      <c r="O473" s="46"/>
      <c r="P473" s="46"/>
      <c r="Q473" s="46"/>
      <c r="R473" s="46"/>
      <c r="S473" s="46"/>
      <c r="T473" s="46"/>
      <c r="U473" s="46"/>
      <c r="V473" s="46"/>
      <c r="W473" s="46"/>
      <c r="X473" s="46"/>
      <c r="Y473" s="46"/>
      <c r="Z473" s="46"/>
      <c r="AA473" s="46"/>
      <c r="AB473" s="46"/>
      <c r="AC473" s="46"/>
      <c r="AD473" s="46"/>
      <c r="AE473" s="46"/>
      <c r="AF473" s="46"/>
      <c r="AG473" s="46"/>
      <c r="AH473" s="46"/>
      <c r="AI473" s="46"/>
      <c r="AJ473" s="46"/>
      <c r="AK473" s="46"/>
      <c r="AL473" s="46"/>
      <c r="AM473" s="46"/>
    </row>
    <row r="474" customFormat="false" ht="21" hidden="false" customHeight="true" outlineLevel="0" collapsed="false">
      <c r="A474" s="46"/>
      <c r="B474" s="46"/>
      <c r="C474" s="46"/>
      <c r="D474" s="46"/>
      <c r="E474" s="46"/>
      <c r="F474" s="46"/>
      <c r="G474" s="46"/>
      <c r="H474" s="46"/>
      <c r="I474" s="46"/>
      <c r="J474" s="46"/>
      <c r="K474" s="46"/>
      <c r="L474" s="46"/>
      <c r="M474" s="46"/>
      <c r="N474" s="46"/>
      <c r="O474" s="46"/>
      <c r="P474" s="46"/>
      <c r="Q474" s="46"/>
      <c r="R474" s="46"/>
      <c r="S474" s="46"/>
      <c r="T474" s="46"/>
      <c r="U474" s="46"/>
      <c r="V474" s="46"/>
      <c r="W474" s="46"/>
      <c r="X474" s="46"/>
      <c r="Y474" s="46"/>
      <c r="Z474" s="46"/>
      <c r="AA474" s="46"/>
      <c r="AB474" s="46"/>
      <c r="AC474" s="46"/>
      <c r="AD474" s="46"/>
      <c r="AE474" s="46"/>
      <c r="AF474" s="46"/>
      <c r="AG474" s="46"/>
      <c r="AH474" s="46"/>
      <c r="AI474" s="46"/>
      <c r="AJ474" s="46"/>
      <c r="AK474" s="46"/>
      <c r="AL474" s="46"/>
      <c r="AM474" s="46"/>
    </row>
    <row r="475" customFormat="false" ht="21" hidden="false" customHeight="true" outlineLevel="0" collapsed="false">
      <c r="A475" s="46"/>
      <c r="B475" s="46"/>
      <c r="C475" s="46"/>
      <c r="D475" s="46"/>
      <c r="E475" s="46"/>
      <c r="F475" s="46"/>
      <c r="G475" s="46"/>
      <c r="H475" s="46"/>
      <c r="I475" s="46"/>
      <c r="J475" s="46"/>
      <c r="K475" s="46"/>
      <c r="L475" s="46"/>
      <c r="M475" s="46"/>
      <c r="N475" s="46"/>
      <c r="O475" s="46"/>
      <c r="P475" s="46"/>
      <c r="Q475" s="46"/>
      <c r="R475" s="46"/>
      <c r="S475" s="46"/>
      <c r="T475" s="46"/>
      <c r="U475" s="46"/>
      <c r="V475" s="46"/>
      <c r="W475" s="46"/>
      <c r="X475" s="46"/>
      <c r="Y475" s="46"/>
      <c r="Z475" s="46"/>
      <c r="AA475" s="46"/>
      <c r="AB475" s="46"/>
      <c r="AC475" s="46"/>
      <c r="AD475" s="46"/>
      <c r="AE475" s="46"/>
      <c r="AF475" s="46"/>
      <c r="AG475" s="46"/>
      <c r="AH475" s="46"/>
      <c r="AI475" s="46"/>
      <c r="AJ475" s="46"/>
      <c r="AK475" s="46"/>
      <c r="AL475" s="46"/>
      <c r="AM475" s="46"/>
    </row>
    <row r="476" customFormat="false" ht="21" hidden="false" customHeight="true" outlineLevel="0" collapsed="false">
      <c r="A476" s="46"/>
      <c r="B476" s="46"/>
      <c r="C476" s="46"/>
      <c r="D476" s="46"/>
      <c r="E476" s="46"/>
      <c r="F476" s="46"/>
      <c r="G476" s="46"/>
      <c r="H476" s="46"/>
      <c r="I476" s="46"/>
      <c r="J476" s="46"/>
      <c r="K476" s="46"/>
      <c r="L476" s="46"/>
      <c r="M476" s="46"/>
      <c r="N476" s="46"/>
      <c r="O476" s="46"/>
      <c r="P476" s="46"/>
      <c r="Q476" s="46"/>
      <c r="R476" s="46"/>
      <c r="S476" s="46"/>
      <c r="T476" s="46"/>
      <c r="U476" s="46"/>
      <c r="V476" s="46"/>
      <c r="W476" s="46"/>
      <c r="X476" s="46"/>
      <c r="Y476" s="46"/>
      <c r="Z476" s="46"/>
      <c r="AA476" s="46"/>
      <c r="AB476" s="46"/>
      <c r="AC476" s="46"/>
      <c r="AD476" s="46"/>
      <c r="AE476" s="46"/>
      <c r="AF476" s="46"/>
      <c r="AG476" s="46"/>
      <c r="AH476" s="46"/>
      <c r="AI476" s="46"/>
      <c r="AJ476" s="46"/>
      <c r="AK476" s="46"/>
      <c r="AL476" s="46"/>
      <c r="AM476" s="46"/>
    </row>
    <row r="477" customFormat="false" ht="21" hidden="false" customHeight="true" outlineLevel="0" collapsed="false">
      <c r="A477" s="46"/>
      <c r="B477" s="46"/>
      <c r="C477" s="46"/>
      <c r="D477" s="46"/>
      <c r="E477" s="46"/>
      <c r="F477" s="46"/>
      <c r="G477" s="46"/>
      <c r="H477" s="46"/>
      <c r="I477" s="46"/>
      <c r="J477" s="46"/>
      <c r="K477" s="46"/>
      <c r="L477" s="46"/>
      <c r="M477" s="46"/>
      <c r="N477" s="46"/>
      <c r="O477" s="46"/>
      <c r="P477" s="46"/>
      <c r="Q477" s="46"/>
      <c r="R477" s="46"/>
      <c r="S477" s="46"/>
      <c r="T477" s="46"/>
      <c r="U477" s="46"/>
      <c r="V477" s="46"/>
      <c r="W477" s="46"/>
      <c r="X477" s="46"/>
      <c r="Y477" s="46"/>
      <c r="Z477" s="46"/>
      <c r="AA477" s="46"/>
      <c r="AB477" s="46"/>
      <c r="AC477" s="46"/>
      <c r="AD477" s="46"/>
      <c r="AE477" s="46"/>
      <c r="AF477" s="46"/>
      <c r="AG477" s="46"/>
      <c r="AH477" s="46"/>
      <c r="AI477" s="46"/>
      <c r="AJ477" s="46"/>
      <c r="AK477" s="46"/>
      <c r="AL477" s="46"/>
      <c r="AM477" s="46"/>
    </row>
    <row r="478" customFormat="false" ht="21" hidden="false" customHeight="true" outlineLevel="0" collapsed="false">
      <c r="A478" s="46"/>
      <c r="B478" s="46"/>
      <c r="C478" s="46"/>
      <c r="D478" s="46"/>
      <c r="E478" s="46"/>
      <c r="F478" s="46"/>
      <c r="G478" s="46"/>
      <c r="H478" s="46"/>
      <c r="I478" s="46"/>
      <c r="J478" s="46"/>
      <c r="K478" s="46"/>
      <c r="L478" s="46"/>
      <c r="M478" s="46"/>
      <c r="N478" s="46"/>
      <c r="O478" s="46"/>
      <c r="P478" s="46"/>
      <c r="Q478" s="46"/>
      <c r="R478" s="46"/>
      <c r="S478" s="46"/>
      <c r="T478" s="46"/>
      <c r="U478" s="46"/>
      <c r="V478" s="46"/>
      <c r="W478" s="46"/>
      <c r="X478" s="46"/>
      <c r="Y478" s="46"/>
      <c r="Z478" s="46"/>
      <c r="AA478" s="46"/>
      <c r="AB478" s="46"/>
      <c r="AC478" s="46"/>
      <c r="AD478" s="46"/>
      <c r="AE478" s="46"/>
      <c r="AF478" s="46"/>
      <c r="AG478" s="46"/>
      <c r="AH478" s="46"/>
      <c r="AI478" s="46"/>
      <c r="AJ478" s="46"/>
      <c r="AK478" s="46"/>
      <c r="AL478" s="46"/>
      <c r="AM478" s="46"/>
    </row>
    <row r="479" customFormat="false" ht="21" hidden="false" customHeight="true" outlineLevel="0" collapsed="false">
      <c r="A479" s="46"/>
      <c r="B479" s="46"/>
      <c r="C479" s="46"/>
      <c r="D479" s="46"/>
      <c r="E479" s="46"/>
      <c r="F479" s="46"/>
      <c r="G479" s="46"/>
      <c r="H479" s="46"/>
      <c r="I479" s="46"/>
      <c r="J479" s="46"/>
      <c r="K479" s="46"/>
      <c r="L479" s="46"/>
      <c r="M479" s="46"/>
      <c r="N479" s="46"/>
      <c r="O479" s="46"/>
      <c r="P479" s="46"/>
      <c r="Q479" s="46"/>
      <c r="R479" s="46"/>
      <c r="S479" s="46"/>
      <c r="T479" s="46"/>
      <c r="U479" s="46"/>
      <c r="V479" s="46"/>
      <c r="W479" s="46"/>
      <c r="X479" s="46"/>
      <c r="Y479" s="46"/>
      <c r="Z479" s="46"/>
      <c r="AA479" s="46"/>
      <c r="AB479" s="46"/>
      <c r="AC479" s="46"/>
      <c r="AD479" s="46"/>
      <c r="AE479" s="46"/>
      <c r="AF479" s="46"/>
      <c r="AG479" s="46"/>
      <c r="AH479" s="46"/>
      <c r="AI479" s="46"/>
      <c r="AJ479" s="46"/>
      <c r="AK479" s="46"/>
      <c r="AL479" s="46"/>
      <c r="AM479" s="46"/>
    </row>
    <row r="480" customFormat="false" ht="21" hidden="false" customHeight="true" outlineLevel="0" collapsed="false">
      <c r="A480" s="46"/>
      <c r="B480" s="46"/>
      <c r="C480" s="46"/>
      <c r="D480" s="46"/>
      <c r="E480" s="46"/>
      <c r="F480" s="46"/>
      <c r="G480" s="46"/>
      <c r="H480" s="46"/>
      <c r="I480" s="46"/>
      <c r="J480" s="46"/>
      <c r="K480" s="46"/>
      <c r="L480" s="46"/>
      <c r="M480" s="46"/>
      <c r="N480" s="46"/>
      <c r="O480" s="46"/>
      <c r="P480" s="46"/>
      <c r="Q480" s="46"/>
      <c r="R480" s="46"/>
      <c r="S480" s="46"/>
      <c r="T480" s="46"/>
      <c r="U480" s="46"/>
      <c r="V480" s="46"/>
      <c r="W480" s="46"/>
      <c r="X480" s="46"/>
      <c r="Y480" s="46"/>
      <c r="Z480" s="46"/>
      <c r="AA480" s="46"/>
      <c r="AB480" s="46"/>
      <c r="AC480" s="46"/>
      <c r="AD480" s="46"/>
      <c r="AE480" s="46"/>
      <c r="AF480" s="46"/>
      <c r="AG480" s="46"/>
      <c r="AH480" s="46"/>
      <c r="AI480" s="46"/>
      <c r="AJ480" s="46"/>
      <c r="AK480" s="46"/>
      <c r="AL480" s="46"/>
      <c r="AM480" s="46"/>
    </row>
    <row r="481" customFormat="false" ht="21" hidden="false" customHeight="true" outlineLevel="0" collapsed="false">
      <c r="A481" s="46"/>
      <c r="B481" s="46"/>
      <c r="C481" s="46"/>
      <c r="D481" s="46"/>
      <c r="E481" s="46"/>
      <c r="F481" s="46"/>
      <c r="G481" s="46"/>
      <c r="H481" s="46"/>
      <c r="I481" s="46"/>
      <c r="J481" s="46"/>
      <c r="K481" s="46"/>
      <c r="L481" s="46"/>
      <c r="M481" s="46"/>
      <c r="N481" s="46"/>
      <c r="O481" s="46"/>
      <c r="P481" s="46"/>
      <c r="Q481" s="46"/>
      <c r="R481" s="46"/>
      <c r="S481" s="46"/>
      <c r="T481" s="46"/>
      <c r="U481" s="46"/>
      <c r="V481" s="46"/>
      <c r="W481" s="46"/>
      <c r="X481" s="46"/>
      <c r="Y481" s="46"/>
      <c r="Z481" s="46"/>
      <c r="AA481" s="46"/>
      <c r="AB481" s="46"/>
      <c r="AC481" s="46"/>
      <c r="AD481" s="46"/>
      <c r="AE481" s="46"/>
      <c r="AF481" s="46"/>
      <c r="AG481" s="46"/>
      <c r="AH481" s="46"/>
      <c r="AI481" s="46"/>
      <c r="AJ481" s="46"/>
      <c r="AK481" s="46"/>
      <c r="AL481" s="46"/>
      <c r="AM481" s="46"/>
    </row>
    <row r="482" customFormat="false" ht="21" hidden="false" customHeight="true" outlineLevel="0" collapsed="false">
      <c r="A482" s="46"/>
      <c r="B482" s="46"/>
      <c r="C482" s="46"/>
      <c r="D482" s="46"/>
      <c r="E482" s="46"/>
      <c r="F482" s="46"/>
      <c r="G482" s="46"/>
      <c r="H482" s="46"/>
      <c r="I482" s="46"/>
      <c r="J482" s="46"/>
      <c r="K482" s="46"/>
      <c r="L482" s="46"/>
      <c r="M482" s="46"/>
      <c r="N482" s="46"/>
      <c r="O482" s="46"/>
      <c r="P482" s="46"/>
      <c r="Q482" s="46"/>
      <c r="R482" s="46"/>
      <c r="S482" s="46"/>
      <c r="T482" s="46"/>
      <c r="U482" s="46"/>
      <c r="V482" s="46"/>
      <c r="W482" s="46"/>
      <c r="X482" s="46"/>
      <c r="Y482" s="46"/>
      <c r="Z482" s="46"/>
      <c r="AA482" s="46"/>
      <c r="AB482" s="46"/>
      <c r="AC482" s="46"/>
      <c r="AD482" s="46"/>
      <c r="AE482" s="46"/>
      <c r="AF482" s="46"/>
      <c r="AG482" s="46"/>
      <c r="AH482" s="46"/>
      <c r="AI482" s="46"/>
      <c r="AJ482" s="46"/>
      <c r="AK482" s="46"/>
      <c r="AL482" s="46"/>
      <c r="AM482" s="46"/>
    </row>
    <row r="483" customFormat="false" ht="21" hidden="false" customHeight="true" outlineLevel="0" collapsed="false">
      <c r="A483" s="46"/>
      <c r="B483" s="46"/>
      <c r="C483" s="46"/>
      <c r="D483" s="46"/>
      <c r="E483" s="46"/>
      <c r="F483" s="46"/>
      <c r="G483" s="46"/>
      <c r="H483" s="46"/>
      <c r="I483" s="46"/>
      <c r="J483" s="46"/>
      <c r="K483" s="46"/>
      <c r="L483" s="46"/>
      <c r="M483" s="46"/>
      <c r="N483" s="46"/>
      <c r="O483" s="46"/>
      <c r="P483" s="46"/>
      <c r="Q483" s="46"/>
      <c r="R483" s="46"/>
      <c r="S483" s="46"/>
      <c r="T483" s="46"/>
      <c r="U483" s="46"/>
      <c r="V483" s="46"/>
      <c r="W483" s="46"/>
      <c r="X483" s="46"/>
      <c r="Y483" s="46"/>
      <c r="Z483" s="46"/>
      <c r="AA483" s="46"/>
      <c r="AB483" s="46"/>
      <c r="AC483" s="46"/>
      <c r="AD483" s="46"/>
      <c r="AE483" s="46"/>
      <c r="AF483" s="46"/>
      <c r="AG483" s="46"/>
      <c r="AH483" s="46"/>
      <c r="AI483" s="46"/>
      <c r="AJ483" s="46"/>
      <c r="AK483" s="46"/>
      <c r="AL483" s="46"/>
      <c r="AM483" s="46"/>
    </row>
    <row r="484" customFormat="false" ht="21" hidden="false" customHeight="true" outlineLevel="0" collapsed="false">
      <c r="A484" s="46"/>
      <c r="B484" s="46"/>
      <c r="C484" s="46"/>
      <c r="D484" s="46"/>
      <c r="E484" s="46"/>
      <c r="F484" s="46"/>
      <c r="G484" s="46"/>
      <c r="H484" s="46"/>
      <c r="I484" s="46"/>
      <c r="J484" s="46"/>
      <c r="K484" s="46"/>
      <c r="L484" s="46"/>
      <c r="M484" s="46"/>
      <c r="N484" s="46"/>
      <c r="O484" s="46"/>
      <c r="P484" s="46"/>
      <c r="Q484" s="46"/>
      <c r="R484" s="46"/>
      <c r="S484" s="46"/>
      <c r="T484" s="46"/>
      <c r="U484" s="46"/>
      <c r="V484" s="46"/>
      <c r="W484" s="46"/>
      <c r="X484" s="46"/>
      <c r="Y484" s="46"/>
      <c r="Z484" s="46"/>
      <c r="AA484" s="46"/>
      <c r="AB484" s="46"/>
      <c r="AC484" s="46"/>
      <c r="AD484" s="46"/>
      <c r="AE484" s="46"/>
      <c r="AF484" s="46"/>
      <c r="AG484" s="46"/>
      <c r="AH484" s="46"/>
      <c r="AI484" s="46"/>
      <c r="AJ484" s="46"/>
      <c r="AK484" s="46"/>
      <c r="AL484" s="46"/>
      <c r="AM484" s="46"/>
    </row>
    <row r="485" customFormat="false" ht="21" hidden="false" customHeight="true" outlineLevel="0" collapsed="false">
      <c r="A485" s="46"/>
      <c r="B485" s="46"/>
      <c r="C485" s="46"/>
      <c r="D485" s="46"/>
      <c r="E485" s="46"/>
      <c r="F485" s="46"/>
      <c r="G485" s="46"/>
      <c r="H485" s="46"/>
      <c r="I485" s="46"/>
      <c r="J485" s="46"/>
      <c r="K485" s="46"/>
      <c r="L485" s="46"/>
      <c r="M485" s="46"/>
      <c r="N485" s="46"/>
      <c r="O485" s="46"/>
      <c r="P485" s="46"/>
      <c r="Q485" s="46"/>
      <c r="R485" s="46"/>
      <c r="S485" s="46"/>
      <c r="T485" s="46"/>
      <c r="U485" s="46"/>
      <c r="V485" s="46"/>
      <c r="W485" s="46"/>
      <c r="X485" s="46"/>
      <c r="Y485" s="46"/>
      <c r="Z485" s="46"/>
      <c r="AA485" s="46"/>
      <c r="AB485" s="46"/>
      <c r="AC485" s="46"/>
      <c r="AD485" s="46"/>
      <c r="AE485" s="46"/>
      <c r="AF485" s="46"/>
      <c r="AG485" s="46"/>
      <c r="AH485" s="46"/>
      <c r="AI485" s="46"/>
      <c r="AJ485" s="46"/>
      <c r="AK485" s="46"/>
      <c r="AL485" s="46"/>
      <c r="AM485" s="46"/>
    </row>
    <row r="486" customFormat="false" ht="21" hidden="false" customHeight="true" outlineLevel="0" collapsed="false">
      <c r="A486" s="46"/>
      <c r="B486" s="46"/>
      <c r="C486" s="46"/>
      <c r="D486" s="46"/>
      <c r="E486" s="46"/>
      <c r="F486" s="46"/>
      <c r="G486" s="46"/>
      <c r="H486" s="46"/>
      <c r="I486" s="46"/>
      <c r="J486" s="46"/>
      <c r="K486" s="46"/>
      <c r="L486" s="46"/>
      <c r="M486" s="46"/>
      <c r="N486" s="46"/>
      <c r="O486" s="46"/>
      <c r="P486" s="46"/>
      <c r="Q486" s="46"/>
      <c r="R486" s="46"/>
      <c r="S486" s="46"/>
      <c r="T486" s="46"/>
      <c r="U486" s="46"/>
      <c r="V486" s="46"/>
      <c r="W486" s="46"/>
      <c r="X486" s="46"/>
      <c r="Y486" s="46"/>
      <c r="Z486" s="46"/>
      <c r="AA486" s="46"/>
      <c r="AB486" s="46"/>
      <c r="AC486" s="46"/>
      <c r="AD486" s="46"/>
      <c r="AE486" s="46"/>
      <c r="AF486" s="46"/>
      <c r="AG486" s="46"/>
      <c r="AH486" s="46"/>
      <c r="AI486" s="46"/>
      <c r="AJ486" s="46"/>
      <c r="AK486" s="46"/>
      <c r="AL486" s="46"/>
      <c r="AM486" s="46"/>
    </row>
    <row r="487" customFormat="false" ht="21" hidden="false" customHeight="true" outlineLevel="0" collapsed="false">
      <c r="A487" s="46"/>
      <c r="B487" s="46"/>
      <c r="C487" s="46"/>
      <c r="D487" s="46"/>
      <c r="E487" s="46"/>
      <c r="F487" s="46"/>
      <c r="G487" s="46"/>
      <c r="H487" s="46"/>
      <c r="I487" s="46"/>
      <c r="J487" s="46"/>
      <c r="K487" s="46"/>
      <c r="L487" s="46"/>
      <c r="M487" s="46"/>
      <c r="N487" s="46"/>
      <c r="O487" s="46"/>
      <c r="P487" s="46"/>
      <c r="Q487" s="46"/>
      <c r="R487" s="46"/>
      <c r="S487" s="46"/>
      <c r="T487" s="46"/>
      <c r="U487" s="46"/>
      <c r="V487" s="46"/>
      <c r="W487" s="46"/>
      <c r="X487" s="46"/>
      <c r="Y487" s="46"/>
      <c r="Z487" s="46"/>
      <c r="AA487" s="46"/>
      <c r="AB487" s="46"/>
      <c r="AC487" s="46"/>
      <c r="AD487" s="46"/>
      <c r="AE487" s="46"/>
      <c r="AF487" s="46"/>
      <c r="AG487" s="46"/>
      <c r="AH487" s="46"/>
      <c r="AI487" s="46"/>
      <c r="AJ487" s="46"/>
      <c r="AK487" s="46"/>
      <c r="AL487" s="46"/>
      <c r="AM487" s="46"/>
    </row>
    <row r="488" customFormat="false" ht="21" hidden="false" customHeight="true" outlineLevel="0" collapsed="false">
      <c r="A488" s="46"/>
      <c r="B488" s="46"/>
      <c r="C488" s="46"/>
      <c r="D488" s="46"/>
      <c r="E488" s="46"/>
      <c r="F488" s="46"/>
      <c r="G488" s="46"/>
      <c r="H488" s="46"/>
      <c r="I488" s="46"/>
      <c r="J488" s="46"/>
      <c r="K488" s="46"/>
      <c r="L488" s="46"/>
      <c r="M488" s="46"/>
      <c r="N488" s="46"/>
      <c r="O488" s="46"/>
      <c r="P488" s="46"/>
      <c r="Q488" s="46"/>
      <c r="R488" s="46"/>
      <c r="S488" s="46"/>
      <c r="T488" s="46"/>
      <c r="U488" s="46"/>
      <c r="V488" s="46"/>
      <c r="W488" s="46"/>
      <c r="X488" s="46"/>
      <c r="Y488" s="46"/>
      <c r="Z488" s="46"/>
      <c r="AA488" s="46"/>
      <c r="AB488" s="46"/>
      <c r="AC488" s="46"/>
      <c r="AD488" s="46"/>
      <c r="AE488" s="46"/>
      <c r="AF488" s="46"/>
      <c r="AG488" s="46"/>
      <c r="AH488" s="46"/>
      <c r="AI488" s="46"/>
      <c r="AJ488" s="46"/>
      <c r="AK488" s="46"/>
      <c r="AL488" s="46"/>
      <c r="AM488" s="46"/>
    </row>
    <row r="489" customFormat="false" ht="21" hidden="false" customHeight="true" outlineLevel="0" collapsed="false">
      <c r="A489" s="46"/>
      <c r="B489" s="46"/>
      <c r="C489" s="46"/>
      <c r="D489" s="46"/>
      <c r="E489" s="46"/>
      <c r="F489" s="46"/>
      <c r="G489" s="46"/>
      <c r="H489" s="46"/>
      <c r="I489" s="46"/>
      <c r="J489" s="46"/>
      <c r="K489" s="46"/>
      <c r="L489" s="46"/>
      <c r="M489" s="46"/>
      <c r="N489" s="46"/>
      <c r="O489" s="46"/>
      <c r="P489" s="46"/>
      <c r="Q489" s="46"/>
      <c r="R489" s="46"/>
      <c r="S489" s="46"/>
      <c r="T489" s="46"/>
      <c r="U489" s="46"/>
      <c r="V489" s="46"/>
      <c r="W489" s="46"/>
      <c r="X489" s="46"/>
      <c r="Y489" s="46"/>
      <c r="Z489" s="46"/>
      <c r="AA489" s="46"/>
      <c r="AB489" s="46"/>
      <c r="AC489" s="46"/>
      <c r="AD489" s="46"/>
      <c r="AE489" s="46"/>
      <c r="AF489" s="46"/>
      <c r="AG489" s="46"/>
      <c r="AH489" s="46"/>
      <c r="AI489" s="46"/>
      <c r="AJ489" s="46"/>
      <c r="AK489" s="46"/>
      <c r="AL489" s="46"/>
      <c r="AM489" s="46"/>
    </row>
    <row r="490" customFormat="false" ht="21" hidden="false" customHeight="true" outlineLevel="0" collapsed="false">
      <c r="A490" s="46"/>
      <c r="B490" s="46"/>
      <c r="C490" s="46"/>
      <c r="D490" s="46"/>
      <c r="E490" s="46"/>
      <c r="F490" s="46"/>
      <c r="G490" s="46"/>
      <c r="H490" s="46"/>
      <c r="I490" s="46"/>
      <c r="J490" s="46"/>
      <c r="K490" s="46"/>
      <c r="L490" s="46"/>
      <c r="M490" s="46"/>
      <c r="N490" s="46"/>
      <c r="O490" s="46"/>
      <c r="P490" s="46"/>
      <c r="Q490" s="46"/>
      <c r="R490" s="46"/>
      <c r="S490" s="46"/>
      <c r="T490" s="46"/>
      <c r="U490" s="46"/>
      <c r="V490" s="46"/>
      <c r="W490" s="46"/>
      <c r="X490" s="46"/>
      <c r="Y490" s="46"/>
      <c r="Z490" s="46"/>
      <c r="AA490" s="46"/>
      <c r="AB490" s="46"/>
      <c r="AC490" s="46"/>
      <c r="AD490" s="46"/>
      <c r="AE490" s="46"/>
      <c r="AF490" s="46"/>
      <c r="AG490" s="46"/>
      <c r="AH490" s="46"/>
      <c r="AI490" s="46"/>
      <c r="AJ490" s="46"/>
      <c r="AK490" s="46"/>
      <c r="AL490" s="46"/>
      <c r="AM490" s="46"/>
    </row>
    <row r="491" customFormat="false" ht="21" hidden="false" customHeight="true" outlineLevel="0" collapsed="false">
      <c r="A491" s="46"/>
      <c r="B491" s="46"/>
      <c r="C491" s="46"/>
      <c r="D491" s="46"/>
      <c r="E491" s="46"/>
      <c r="F491" s="46"/>
      <c r="G491" s="46"/>
      <c r="H491" s="46"/>
      <c r="I491" s="46"/>
      <c r="J491" s="46"/>
      <c r="K491" s="46"/>
      <c r="L491" s="46"/>
      <c r="M491" s="46"/>
      <c r="N491" s="46"/>
      <c r="O491" s="46"/>
      <c r="P491" s="46"/>
      <c r="Q491" s="46"/>
      <c r="R491" s="46"/>
      <c r="S491" s="46"/>
      <c r="T491" s="46"/>
      <c r="U491" s="46"/>
      <c r="V491" s="46"/>
      <c r="W491" s="46"/>
      <c r="X491" s="46"/>
      <c r="Y491" s="46"/>
      <c r="Z491" s="46"/>
      <c r="AA491" s="46"/>
      <c r="AB491" s="46"/>
      <c r="AC491" s="46"/>
      <c r="AD491" s="46"/>
      <c r="AE491" s="46"/>
      <c r="AF491" s="46"/>
      <c r="AG491" s="46"/>
      <c r="AH491" s="46"/>
      <c r="AI491" s="46"/>
      <c r="AJ491" s="46"/>
      <c r="AK491" s="46"/>
      <c r="AL491" s="46"/>
      <c r="AM491" s="46"/>
    </row>
    <row r="492" customFormat="false" ht="21" hidden="false" customHeight="true" outlineLevel="0" collapsed="false">
      <c r="A492" s="46"/>
      <c r="B492" s="46"/>
      <c r="C492" s="46"/>
      <c r="D492" s="46"/>
      <c r="E492" s="46"/>
      <c r="F492" s="46"/>
      <c r="G492" s="46"/>
      <c r="H492" s="46"/>
      <c r="I492" s="46"/>
      <c r="J492" s="46"/>
      <c r="K492" s="46"/>
      <c r="L492" s="46"/>
      <c r="M492" s="46"/>
      <c r="N492" s="46"/>
      <c r="O492" s="46"/>
      <c r="P492" s="46"/>
      <c r="Q492" s="46"/>
      <c r="R492" s="46"/>
      <c r="S492" s="46"/>
      <c r="T492" s="46"/>
      <c r="U492" s="46"/>
      <c r="V492" s="46"/>
      <c r="W492" s="46"/>
      <c r="X492" s="46"/>
      <c r="Y492" s="46"/>
      <c r="Z492" s="46"/>
      <c r="AA492" s="46"/>
      <c r="AB492" s="46"/>
      <c r="AC492" s="46"/>
      <c r="AD492" s="46"/>
      <c r="AE492" s="46"/>
      <c r="AF492" s="46"/>
      <c r="AG492" s="46"/>
      <c r="AH492" s="46"/>
      <c r="AI492" s="46"/>
      <c r="AJ492" s="46"/>
      <c r="AK492" s="46"/>
      <c r="AL492" s="46"/>
      <c r="AM492" s="46"/>
    </row>
    <row r="493" customFormat="false" ht="21" hidden="false" customHeight="true" outlineLevel="0" collapsed="false">
      <c r="A493" s="46"/>
      <c r="B493" s="46"/>
      <c r="C493" s="46"/>
      <c r="D493" s="46"/>
      <c r="E493" s="46"/>
      <c r="F493" s="46"/>
      <c r="G493" s="46"/>
      <c r="H493" s="46"/>
      <c r="I493" s="46"/>
      <c r="J493" s="46"/>
      <c r="K493" s="46"/>
      <c r="L493" s="46"/>
      <c r="M493" s="46"/>
      <c r="N493" s="46"/>
      <c r="O493" s="46"/>
      <c r="P493" s="46"/>
      <c r="Q493" s="46"/>
      <c r="R493" s="46"/>
      <c r="S493" s="46"/>
      <c r="T493" s="46"/>
      <c r="U493" s="46"/>
      <c r="V493" s="46"/>
      <c r="W493" s="46"/>
      <c r="X493" s="46"/>
      <c r="Y493" s="46"/>
      <c r="Z493" s="46"/>
      <c r="AA493" s="46"/>
      <c r="AB493" s="46"/>
      <c r="AC493" s="46"/>
      <c r="AD493" s="46"/>
      <c r="AE493" s="46"/>
      <c r="AF493" s="46"/>
      <c r="AG493" s="46"/>
      <c r="AH493" s="46"/>
      <c r="AI493" s="46"/>
      <c r="AJ493" s="46"/>
      <c r="AK493" s="46"/>
      <c r="AL493" s="46"/>
      <c r="AM493" s="46"/>
    </row>
    <row r="494" customFormat="false" ht="21" hidden="false" customHeight="true" outlineLevel="0" collapsed="false">
      <c r="A494" s="46"/>
      <c r="B494" s="46"/>
      <c r="C494" s="46"/>
      <c r="D494" s="46"/>
      <c r="E494" s="46"/>
      <c r="F494" s="46"/>
      <c r="G494" s="46"/>
      <c r="H494" s="46"/>
      <c r="I494" s="46"/>
      <c r="J494" s="46"/>
      <c r="K494" s="46"/>
      <c r="L494" s="46"/>
      <c r="M494" s="46"/>
      <c r="N494" s="46"/>
      <c r="O494" s="46"/>
      <c r="P494" s="46"/>
      <c r="Q494" s="46"/>
      <c r="R494" s="46"/>
      <c r="S494" s="46"/>
      <c r="T494" s="46"/>
      <c r="U494" s="46"/>
      <c r="V494" s="46"/>
      <c r="W494" s="46"/>
      <c r="X494" s="46"/>
      <c r="Y494" s="46"/>
      <c r="Z494" s="46"/>
      <c r="AA494" s="46"/>
      <c r="AB494" s="46"/>
      <c r="AC494" s="46"/>
      <c r="AD494" s="46"/>
      <c r="AE494" s="46"/>
      <c r="AF494" s="46"/>
      <c r="AG494" s="46"/>
      <c r="AH494" s="46"/>
      <c r="AI494" s="46"/>
      <c r="AJ494" s="46"/>
      <c r="AK494" s="46"/>
      <c r="AL494" s="46"/>
      <c r="AM494" s="46"/>
    </row>
    <row r="495" customFormat="false" ht="21" hidden="false" customHeight="true" outlineLevel="0" collapsed="false">
      <c r="A495" s="46"/>
      <c r="B495" s="46"/>
      <c r="C495" s="46"/>
      <c r="D495" s="46"/>
      <c r="E495" s="46"/>
      <c r="F495" s="46"/>
      <c r="G495" s="46"/>
      <c r="H495" s="46"/>
      <c r="I495" s="46"/>
      <c r="J495" s="46"/>
      <c r="K495" s="46"/>
      <c r="L495" s="46"/>
      <c r="M495" s="46"/>
      <c r="N495" s="46"/>
      <c r="O495" s="46"/>
      <c r="P495" s="46"/>
      <c r="Q495" s="46"/>
      <c r="R495" s="46"/>
      <c r="S495" s="46"/>
      <c r="T495" s="46"/>
      <c r="U495" s="46"/>
      <c r="V495" s="46"/>
      <c r="W495" s="46"/>
      <c r="X495" s="46"/>
      <c r="Y495" s="46"/>
      <c r="Z495" s="46"/>
      <c r="AA495" s="46"/>
      <c r="AB495" s="46"/>
      <c r="AC495" s="46"/>
      <c r="AD495" s="46"/>
      <c r="AE495" s="46"/>
      <c r="AF495" s="46"/>
      <c r="AG495" s="46"/>
      <c r="AH495" s="46"/>
      <c r="AI495" s="46"/>
      <c r="AJ495" s="46"/>
      <c r="AK495" s="46"/>
      <c r="AL495" s="46"/>
      <c r="AM495" s="46"/>
    </row>
    <row r="496" customFormat="false" ht="21" hidden="false" customHeight="true" outlineLevel="0" collapsed="false">
      <c r="A496" s="46"/>
      <c r="B496" s="46"/>
      <c r="C496" s="46"/>
      <c r="D496" s="46"/>
      <c r="E496" s="46"/>
      <c r="F496" s="46"/>
      <c r="G496" s="46"/>
      <c r="H496" s="46"/>
      <c r="I496" s="46"/>
      <c r="J496" s="46"/>
      <c r="K496" s="46"/>
      <c r="L496" s="46"/>
      <c r="M496" s="46"/>
      <c r="N496" s="46"/>
      <c r="O496" s="46"/>
      <c r="P496" s="46"/>
      <c r="Q496" s="46"/>
      <c r="R496" s="46"/>
      <c r="S496" s="46"/>
      <c r="T496" s="46"/>
      <c r="U496" s="46"/>
      <c r="V496" s="46"/>
      <c r="W496" s="46"/>
      <c r="X496" s="46"/>
      <c r="Y496" s="46"/>
      <c r="Z496" s="46"/>
      <c r="AA496" s="46"/>
      <c r="AB496" s="46"/>
      <c r="AC496" s="46"/>
      <c r="AD496" s="46"/>
      <c r="AE496" s="46"/>
      <c r="AF496" s="46"/>
      <c r="AG496" s="46"/>
      <c r="AH496" s="46"/>
      <c r="AI496" s="46"/>
      <c r="AJ496" s="46"/>
      <c r="AK496" s="46"/>
      <c r="AL496" s="46"/>
      <c r="AM496" s="46"/>
    </row>
    <row r="497" customFormat="false" ht="21" hidden="false" customHeight="true" outlineLevel="0" collapsed="false">
      <c r="A497" s="46"/>
      <c r="B497" s="46"/>
      <c r="C497" s="46"/>
      <c r="D497" s="46"/>
      <c r="E497" s="46"/>
      <c r="F497" s="46"/>
      <c r="G497" s="46"/>
      <c r="H497" s="46"/>
      <c r="I497" s="46"/>
      <c r="J497" s="46"/>
      <c r="K497" s="46"/>
      <c r="L497" s="46"/>
      <c r="M497" s="46"/>
      <c r="N497" s="46"/>
      <c r="O497" s="46"/>
      <c r="P497" s="46"/>
      <c r="Q497" s="46"/>
      <c r="R497" s="46"/>
      <c r="S497" s="46"/>
      <c r="T497" s="46"/>
      <c r="U497" s="46"/>
      <c r="V497" s="46"/>
      <c r="W497" s="46"/>
      <c r="X497" s="46"/>
      <c r="Y497" s="46"/>
      <c r="Z497" s="46"/>
      <c r="AA497" s="46"/>
      <c r="AB497" s="46"/>
      <c r="AC497" s="46"/>
      <c r="AD497" s="46"/>
      <c r="AE497" s="46"/>
      <c r="AF497" s="46"/>
      <c r="AG497" s="46"/>
      <c r="AH497" s="46"/>
      <c r="AI497" s="46"/>
      <c r="AJ497" s="46"/>
      <c r="AK497" s="46"/>
      <c r="AL497" s="46"/>
      <c r="AM497" s="46"/>
    </row>
    <row r="498" customFormat="false" ht="21" hidden="false" customHeight="true" outlineLevel="0" collapsed="false">
      <c r="A498" s="46"/>
      <c r="B498" s="46"/>
      <c r="C498" s="46"/>
      <c r="D498" s="46"/>
      <c r="E498" s="46"/>
      <c r="F498" s="46"/>
      <c r="G498" s="46"/>
      <c r="H498" s="46"/>
      <c r="I498" s="46"/>
      <c r="J498" s="46"/>
      <c r="K498" s="46"/>
      <c r="L498" s="46"/>
      <c r="M498" s="46"/>
      <c r="N498" s="46"/>
      <c r="O498" s="46"/>
      <c r="P498" s="46"/>
      <c r="Q498" s="46"/>
      <c r="R498" s="46"/>
      <c r="S498" s="46"/>
      <c r="T498" s="46"/>
      <c r="U498" s="46"/>
      <c r="V498" s="46"/>
      <c r="W498" s="46"/>
      <c r="X498" s="46"/>
      <c r="Y498" s="46"/>
      <c r="Z498" s="46"/>
      <c r="AA498" s="46"/>
      <c r="AB498" s="46"/>
      <c r="AC498" s="46"/>
      <c r="AD498" s="46"/>
      <c r="AE498" s="46"/>
      <c r="AF498" s="46"/>
      <c r="AG498" s="46"/>
      <c r="AH498" s="46"/>
      <c r="AI498" s="46"/>
      <c r="AJ498" s="46"/>
      <c r="AK498" s="46"/>
      <c r="AL498" s="46"/>
      <c r="AM498" s="46"/>
    </row>
    <row r="499" customFormat="false" ht="21" hidden="false" customHeight="true" outlineLevel="0" collapsed="false">
      <c r="A499" s="46"/>
      <c r="B499" s="46"/>
      <c r="C499" s="46"/>
      <c r="D499" s="46"/>
      <c r="E499" s="46"/>
      <c r="F499" s="46"/>
      <c r="G499" s="46"/>
      <c r="H499" s="46"/>
      <c r="I499" s="46"/>
      <c r="J499" s="46"/>
      <c r="K499" s="46"/>
      <c r="L499" s="46"/>
      <c r="M499" s="46"/>
      <c r="N499" s="46"/>
      <c r="O499" s="46"/>
      <c r="P499" s="46"/>
      <c r="Q499" s="46"/>
      <c r="R499" s="46"/>
      <c r="S499" s="46"/>
      <c r="T499" s="46"/>
      <c r="U499" s="46"/>
      <c r="V499" s="46"/>
      <c r="W499" s="46"/>
      <c r="X499" s="46"/>
      <c r="Y499" s="46"/>
      <c r="Z499" s="46"/>
      <c r="AA499" s="46"/>
      <c r="AB499" s="46"/>
      <c r="AC499" s="46"/>
      <c r="AD499" s="46"/>
      <c r="AE499" s="46"/>
      <c r="AF499" s="46"/>
      <c r="AG499" s="46"/>
      <c r="AH499" s="46"/>
      <c r="AI499" s="46"/>
      <c r="AJ499" s="46"/>
      <c r="AK499" s="46"/>
      <c r="AL499" s="46"/>
      <c r="AM499" s="46"/>
    </row>
    <row r="500" customFormat="false" ht="21" hidden="false" customHeight="true" outlineLevel="0" collapsed="false">
      <c r="A500" s="46"/>
      <c r="B500" s="46"/>
      <c r="C500" s="46"/>
      <c r="D500" s="46"/>
      <c r="E500" s="46"/>
      <c r="F500" s="46"/>
      <c r="G500" s="46"/>
      <c r="H500" s="46"/>
      <c r="I500" s="46"/>
      <c r="J500" s="46"/>
      <c r="K500" s="46"/>
      <c r="L500" s="46"/>
      <c r="M500" s="46"/>
      <c r="N500" s="46"/>
      <c r="O500" s="46"/>
      <c r="P500" s="46"/>
      <c r="Q500" s="46"/>
      <c r="R500" s="46"/>
      <c r="S500" s="46"/>
      <c r="T500" s="46"/>
      <c r="U500" s="46"/>
      <c r="V500" s="46"/>
      <c r="W500" s="46"/>
      <c r="X500" s="46"/>
      <c r="Y500" s="46"/>
      <c r="Z500" s="46"/>
      <c r="AA500" s="46"/>
      <c r="AB500" s="46"/>
      <c r="AC500" s="46"/>
      <c r="AD500" s="46"/>
      <c r="AE500" s="46"/>
      <c r="AF500" s="46"/>
      <c r="AG500" s="46"/>
      <c r="AH500" s="46"/>
      <c r="AI500" s="46"/>
      <c r="AJ500" s="46"/>
      <c r="AK500" s="46"/>
      <c r="AL500" s="46"/>
      <c r="AM500" s="46"/>
    </row>
    <row r="501" customFormat="false" ht="21" hidden="false" customHeight="true" outlineLevel="0" collapsed="false">
      <c r="A501" s="46"/>
      <c r="B501" s="46"/>
      <c r="C501" s="46"/>
      <c r="D501" s="46"/>
      <c r="E501" s="46"/>
      <c r="F501" s="46"/>
      <c r="G501" s="46"/>
      <c r="H501" s="46"/>
      <c r="I501" s="46"/>
      <c r="J501" s="46"/>
      <c r="K501" s="46"/>
      <c r="L501" s="46"/>
      <c r="M501" s="46"/>
      <c r="N501" s="46"/>
      <c r="O501" s="46"/>
      <c r="P501" s="46"/>
      <c r="Q501" s="46"/>
      <c r="R501" s="46"/>
      <c r="S501" s="46"/>
      <c r="T501" s="46"/>
      <c r="U501" s="46"/>
      <c r="V501" s="46"/>
      <c r="W501" s="46"/>
      <c r="X501" s="46"/>
      <c r="Y501" s="46"/>
      <c r="Z501" s="46"/>
      <c r="AA501" s="46"/>
      <c r="AB501" s="46"/>
      <c r="AC501" s="46"/>
      <c r="AD501" s="46"/>
      <c r="AE501" s="46"/>
      <c r="AF501" s="46"/>
      <c r="AG501" s="46"/>
      <c r="AH501" s="46"/>
      <c r="AI501" s="46"/>
      <c r="AJ501" s="46"/>
      <c r="AK501" s="46"/>
      <c r="AL501" s="46"/>
      <c r="AM501" s="46"/>
    </row>
    <row r="502" customFormat="false" ht="21" hidden="false" customHeight="true" outlineLevel="0" collapsed="false">
      <c r="A502" s="46"/>
      <c r="B502" s="46"/>
      <c r="C502" s="46"/>
      <c r="D502" s="46"/>
      <c r="E502" s="46"/>
      <c r="F502" s="46"/>
      <c r="G502" s="46"/>
      <c r="H502" s="46"/>
      <c r="I502" s="46"/>
      <c r="J502" s="46"/>
      <c r="K502" s="46"/>
      <c r="L502" s="46"/>
      <c r="M502" s="46"/>
      <c r="N502" s="46"/>
      <c r="O502" s="46"/>
      <c r="P502" s="46"/>
      <c r="Q502" s="46"/>
      <c r="R502" s="46"/>
      <c r="S502" s="46"/>
      <c r="T502" s="46"/>
      <c r="U502" s="46"/>
      <c r="V502" s="46"/>
      <c r="W502" s="46"/>
      <c r="X502" s="46"/>
      <c r="Y502" s="46"/>
      <c r="Z502" s="46"/>
      <c r="AA502" s="46"/>
      <c r="AB502" s="46"/>
      <c r="AC502" s="46"/>
      <c r="AD502" s="46"/>
      <c r="AE502" s="46"/>
      <c r="AF502" s="46"/>
      <c r="AG502" s="46"/>
      <c r="AH502" s="46"/>
      <c r="AI502" s="46"/>
      <c r="AJ502" s="46"/>
      <c r="AK502" s="46"/>
      <c r="AL502" s="46"/>
      <c r="AM502" s="46"/>
    </row>
    <row r="503" customFormat="false" ht="21" hidden="false" customHeight="true" outlineLevel="0" collapsed="false">
      <c r="A503" s="46"/>
      <c r="B503" s="46"/>
      <c r="C503" s="46"/>
      <c r="D503" s="46"/>
      <c r="E503" s="46"/>
      <c r="F503" s="46"/>
      <c r="G503" s="46"/>
      <c r="H503" s="46"/>
      <c r="I503" s="46"/>
      <c r="J503" s="46"/>
      <c r="K503" s="46"/>
      <c r="L503" s="46"/>
      <c r="M503" s="46"/>
      <c r="N503" s="46"/>
      <c r="O503" s="46"/>
      <c r="P503" s="46"/>
      <c r="Q503" s="46"/>
      <c r="R503" s="46"/>
      <c r="S503" s="46"/>
      <c r="T503" s="46"/>
      <c r="U503" s="46"/>
      <c r="V503" s="46"/>
      <c r="W503" s="46"/>
      <c r="X503" s="46"/>
      <c r="Y503" s="46"/>
      <c r="Z503" s="46"/>
      <c r="AA503" s="46"/>
      <c r="AB503" s="46"/>
      <c r="AC503" s="46"/>
      <c r="AD503" s="46"/>
      <c r="AE503" s="46"/>
      <c r="AF503" s="46"/>
      <c r="AG503" s="46"/>
      <c r="AH503" s="46"/>
      <c r="AI503" s="46"/>
      <c r="AJ503" s="46"/>
      <c r="AK503" s="46"/>
      <c r="AL503" s="46"/>
      <c r="AM503" s="46"/>
    </row>
    <row r="504" customFormat="false" ht="21" hidden="false" customHeight="true" outlineLevel="0" collapsed="false">
      <c r="A504" s="46"/>
      <c r="B504" s="46"/>
      <c r="C504" s="46"/>
      <c r="D504" s="46"/>
      <c r="E504" s="46"/>
      <c r="F504" s="46"/>
      <c r="G504" s="46"/>
      <c r="H504" s="46"/>
      <c r="I504" s="46"/>
      <c r="J504" s="46"/>
      <c r="K504" s="46"/>
      <c r="L504" s="46"/>
      <c r="M504" s="46"/>
      <c r="N504" s="46"/>
      <c r="O504" s="46"/>
      <c r="P504" s="46"/>
      <c r="Q504" s="46"/>
      <c r="R504" s="46"/>
      <c r="S504" s="46"/>
      <c r="T504" s="46"/>
      <c r="U504" s="46"/>
      <c r="V504" s="46"/>
      <c r="W504" s="46"/>
      <c r="X504" s="46"/>
      <c r="Y504" s="46"/>
      <c r="Z504" s="46"/>
      <c r="AA504" s="46"/>
      <c r="AB504" s="46"/>
      <c r="AC504" s="46"/>
      <c r="AD504" s="46"/>
      <c r="AE504" s="46"/>
      <c r="AF504" s="46"/>
      <c r="AG504" s="46"/>
      <c r="AH504" s="46"/>
      <c r="AI504" s="46"/>
      <c r="AJ504" s="46"/>
      <c r="AK504" s="46"/>
      <c r="AL504" s="46"/>
      <c r="AM504" s="46"/>
    </row>
    <row r="505" customFormat="false" ht="21" hidden="false" customHeight="true" outlineLevel="0" collapsed="false">
      <c r="A505" s="46"/>
      <c r="B505" s="46"/>
      <c r="C505" s="46"/>
      <c r="D505" s="46"/>
      <c r="E505" s="46"/>
      <c r="F505" s="46"/>
      <c r="G505" s="46"/>
      <c r="H505" s="46"/>
      <c r="I505" s="46"/>
      <c r="J505" s="46"/>
      <c r="K505" s="46"/>
      <c r="L505" s="46"/>
      <c r="M505" s="46"/>
      <c r="N505" s="46"/>
      <c r="O505" s="46"/>
      <c r="P505" s="46"/>
      <c r="Q505" s="46"/>
      <c r="R505" s="46"/>
      <c r="S505" s="46"/>
      <c r="T505" s="46"/>
      <c r="U505" s="46"/>
      <c r="V505" s="46"/>
      <c r="W505" s="46"/>
      <c r="X505" s="46"/>
      <c r="Y505" s="46"/>
      <c r="Z505" s="46"/>
      <c r="AA505" s="46"/>
      <c r="AB505" s="46"/>
      <c r="AC505" s="46"/>
      <c r="AD505" s="46"/>
      <c r="AE505" s="46"/>
      <c r="AF505" s="46"/>
      <c r="AG505" s="46"/>
      <c r="AH505" s="46"/>
      <c r="AI505" s="46"/>
      <c r="AJ505" s="46"/>
      <c r="AK505" s="46"/>
      <c r="AL505" s="46"/>
      <c r="AM505" s="46"/>
    </row>
    <row r="506" customFormat="false" ht="21" hidden="false" customHeight="true" outlineLevel="0" collapsed="false">
      <c r="A506" s="46"/>
      <c r="B506" s="46"/>
      <c r="C506" s="46"/>
      <c r="D506" s="46"/>
      <c r="E506" s="46"/>
      <c r="F506" s="46"/>
      <c r="G506" s="46"/>
      <c r="H506" s="46"/>
      <c r="I506" s="46"/>
      <c r="J506" s="46"/>
      <c r="K506" s="46"/>
      <c r="L506" s="46"/>
      <c r="M506" s="46"/>
      <c r="N506" s="46"/>
      <c r="O506" s="46"/>
      <c r="P506" s="46"/>
      <c r="Q506" s="46"/>
      <c r="R506" s="46"/>
      <c r="S506" s="46"/>
      <c r="T506" s="46"/>
      <c r="U506" s="46"/>
      <c r="V506" s="46"/>
      <c r="W506" s="46"/>
      <c r="X506" s="46"/>
      <c r="Y506" s="46"/>
      <c r="Z506" s="46"/>
      <c r="AA506" s="46"/>
      <c r="AB506" s="46"/>
      <c r="AC506" s="46"/>
      <c r="AD506" s="46"/>
      <c r="AE506" s="46"/>
      <c r="AF506" s="46"/>
      <c r="AG506" s="46"/>
      <c r="AH506" s="46"/>
      <c r="AI506" s="46"/>
      <c r="AJ506" s="46"/>
      <c r="AK506" s="46"/>
      <c r="AL506" s="46"/>
      <c r="AM506" s="46"/>
    </row>
    <row r="507" customFormat="false" ht="21" hidden="false" customHeight="true" outlineLevel="0" collapsed="false">
      <c r="A507" s="46"/>
      <c r="B507" s="46"/>
      <c r="C507" s="46"/>
      <c r="D507" s="46"/>
      <c r="E507" s="46"/>
      <c r="F507" s="46"/>
      <c r="G507" s="46"/>
      <c r="H507" s="46"/>
      <c r="I507" s="46"/>
      <c r="J507" s="46"/>
      <c r="K507" s="46"/>
      <c r="L507" s="46"/>
      <c r="M507" s="46"/>
      <c r="N507" s="46"/>
      <c r="O507" s="46"/>
      <c r="P507" s="46"/>
      <c r="Q507" s="46"/>
      <c r="R507" s="46"/>
      <c r="S507" s="46"/>
      <c r="T507" s="46"/>
      <c r="U507" s="46"/>
      <c r="V507" s="46"/>
      <c r="W507" s="46"/>
      <c r="X507" s="46"/>
      <c r="Y507" s="46"/>
      <c r="Z507" s="46"/>
      <c r="AA507" s="46"/>
      <c r="AB507" s="46"/>
      <c r="AC507" s="46"/>
      <c r="AD507" s="46"/>
      <c r="AE507" s="46"/>
      <c r="AF507" s="46"/>
      <c r="AG507" s="46"/>
      <c r="AH507" s="46"/>
      <c r="AI507" s="46"/>
      <c r="AJ507" s="46"/>
      <c r="AK507" s="46"/>
      <c r="AL507" s="46"/>
      <c r="AM507" s="46"/>
    </row>
    <row r="508" customFormat="false" ht="21" hidden="false" customHeight="true" outlineLevel="0" collapsed="false">
      <c r="A508" s="46"/>
      <c r="B508" s="46"/>
      <c r="C508" s="46"/>
      <c r="D508" s="46"/>
      <c r="E508" s="46"/>
      <c r="F508" s="46"/>
      <c r="G508" s="46"/>
      <c r="H508" s="46"/>
      <c r="I508" s="46"/>
      <c r="J508" s="46"/>
      <c r="K508" s="46"/>
      <c r="L508" s="46"/>
      <c r="M508" s="46"/>
      <c r="N508" s="46"/>
      <c r="O508" s="46"/>
      <c r="P508" s="46"/>
      <c r="Q508" s="46"/>
      <c r="R508" s="46"/>
      <c r="S508" s="46"/>
      <c r="T508" s="46"/>
      <c r="U508" s="46"/>
      <c r="V508" s="46"/>
      <c r="W508" s="46"/>
      <c r="X508" s="46"/>
      <c r="Y508" s="46"/>
      <c r="Z508" s="46"/>
      <c r="AA508" s="46"/>
      <c r="AB508" s="46"/>
      <c r="AC508" s="46"/>
      <c r="AD508" s="46"/>
      <c r="AE508" s="46"/>
      <c r="AF508" s="46"/>
      <c r="AG508" s="46"/>
      <c r="AH508" s="46"/>
      <c r="AI508" s="46"/>
      <c r="AJ508" s="46"/>
      <c r="AK508" s="46"/>
      <c r="AL508" s="46"/>
      <c r="AM508" s="46"/>
    </row>
    <row r="509" customFormat="false" ht="21" hidden="false" customHeight="true" outlineLevel="0" collapsed="false">
      <c r="A509" s="46"/>
      <c r="B509" s="46"/>
      <c r="C509" s="46"/>
      <c r="D509" s="46"/>
      <c r="E509" s="46"/>
      <c r="F509" s="46"/>
      <c r="G509" s="46"/>
      <c r="H509" s="46"/>
      <c r="I509" s="46"/>
      <c r="J509" s="46"/>
      <c r="K509" s="46"/>
      <c r="L509" s="46"/>
      <c r="M509" s="46"/>
      <c r="N509" s="46"/>
      <c r="O509" s="46"/>
      <c r="P509" s="46"/>
      <c r="Q509" s="46"/>
      <c r="R509" s="46"/>
      <c r="S509" s="46"/>
      <c r="T509" s="46"/>
      <c r="U509" s="46"/>
      <c r="V509" s="46"/>
      <c r="W509" s="46"/>
      <c r="X509" s="46"/>
      <c r="Y509" s="46"/>
      <c r="Z509" s="46"/>
      <c r="AA509" s="46"/>
      <c r="AB509" s="46"/>
      <c r="AC509" s="46"/>
      <c r="AD509" s="46"/>
      <c r="AE509" s="46"/>
      <c r="AF509" s="46"/>
      <c r="AG509" s="46"/>
      <c r="AH509" s="46"/>
      <c r="AI509" s="46"/>
      <c r="AJ509" s="46"/>
      <c r="AK509" s="46"/>
      <c r="AL509" s="46"/>
      <c r="AM509" s="46"/>
    </row>
    <row r="510" customFormat="false" ht="21" hidden="false" customHeight="true" outlineLevel="0" collapsed="false">
      <c r="A510" s="46"/>
      <c r="B510" s="46"/>
      <c r="C510" s="46"/>
      <c r="D510" s="46"/>
      <c r="E510" s="46"/>
      <c r="F510" s="46"/>
      <c r="G510" s="46"/>
      <c r="H510" s="46"/>
      <c r="I510" s="46"/>
      <c r="J510" s="46"/>
      <c r="K510" s="46"/>
      <c r="L510" s="46"/>
      <c r="M510" s="46"/>
      <c r="N510" s="46"/>
      <c r="O510" s="46"/>
      <c r="P510" s="46"/>
      <c r="Q510" s="46"/>
      <c r="R510" s="46"/>
      <c r="S510" s="46"/>
      <c r="T510" s="46"/>
      <c r="U510" s="46"/>
      <c r="V510" s="46"/>
      <c r="W510" s="46"/>
      <c r="X510" s="46"/>
      <c r="Y510" s="46"/>
      <c r="Z510" s="46"/>
      <c r="AA510" s="46"/>
      <c r="AB510" s="46"/>
      <c r="AC510" s="46"/>
      <c r="AD510" s="46"/>
      <c r="AE510" s="46"/>
      <c r="AF510" s="46"/>
      <c r="AG510" s="46"/>
      <c r="AH510" s="46"/>
      <c r="AI510" s="46"/>
      <c r="AJ510" s="46"/>
      <c r="AK510" s="46"/>
      <c r="AL510" s="46"/>
      <c r="AM510" s="46"/>
    </row>
    <row r="511" customFormat="false" ht="21" hidden="false" customHeight="true" outlineLevel="0" collapsed="false">
      <c r="A511" s="46"/>
      <c r="B511" s="46"/>
      <c r="C511" s="46"/>
      <c r="D511" s="46"/>
      <c r="E511" s="46"/>
      <c r="F511" s="46"/>
      <c r="G511" s="46"/>
      <c r="H511" s="46"/>
      <c r="I511" s="46"/>
      <c r="J511" s="46"/>
      <c r="K511" s="46"/>
      <c r="L511" s="46"/>
      <c r="M511" s="46"/>
      <c r="N511" s="46"/>
      <c r="O511" s="46"/>
      <c r="P511" s="46"/>
      <c r="Q511" s="46"/>
      <c r="R511" s="46"/>
      <c r="S511" s="46"/>
      <c r="T511" s="46"/>
      <c r="U511" s="46"/>
      <c r="V511" s="46"/>
      <c r="W511" s="46"/>
      <c r="X511" s="46"/>
      <c r="Y511" s="46"/>
      <c r="Z511" s="46"/>
      <c r="AA511" s="46"/>
      <c r="AB511" s="46"/>
      <c r="AC511" s="46"/>
      <c r="AD511" s="46"/>
      <c r="AE511" s="46"/>
      <c r="AF511" s="46"/>
      <c r="AG511" s="46"/>
      <c r="AH511" s="46"/>
      <c r="AI511" s="46"/>
      <c r="AJ511" s="46"/>
      <c r="AK511" s="46"/>
      <c r="AL511" s="46"/>
      <c r="AM511" s="46"/>
    </row>
    <row r="512" customFormat="false" ht="21" hidden="false" customHeight="true" outlineLevel="0" collapsed="false">
      <c r="A512" s="46"/>
      <c r="B512" s="46"/>
      <c r="C512" s="46"/>
      <c r="D512" s="46"/>
      <c r="E512" s="46"/>
      <c r="F512" s="46"/>
      <c r="G512" s="46"/>
      <c r="H512" s="46"/>
      <c r="I512" s="46"/>
      <c r="J512" s="46"/>
      <c r="K512" s="46"/>
      <c r="L512" s="46"/>
      <c r="M512" s="46"/>
      <c r="N512" s="46"/>
      <c r="O512" s="46"/>
      <c r="P512" s="46"/>
      <c r="Q512" s="46"/>
      <c r="R512" s="46"/>
      <c r="S512" s="46"/>
      <c r="T512" s="46"/>
      <c r="U512" s="46"/>
      <c r="V512" s="46"/>
      <c r="W512" s="46"/>
      <c r="X512" s="46"/>
      <c r="Y512" s="46"/>
      <c r="Z512" s="46"/>
      <c r="AA512" s="46"/>
      <c r="AB512" s="46"/>
      <c r="AC512" s="46"/>
      <c r="AD512" s="46"/>
      <c r="AE512" s="46"/>
      <c r="AF512" s="46"/>
      <c r="AG512" s="46"/>
      <c r="AH512" s="46"/>
      <c r="AI512" s="46"/>
      <c r="AJ512" s="46"/>
      <c r="AK512" s="46"/>
      <c r="AL512" s="46"/>
      <c r="AM512" s="46"/>
    </row>
    <row r="513" customFormat="false" ht="21" hidden="false" customHeight="true" outlineLevel="0" collapsed="false">
      <c r="A513" s="46"/>
      <c r="B513" s="46"/>
      <c r="C513" s="46"/>
      <c r="D513" s="46"/>
      <c r="E513" s="46"/>
      <c r="F513" s="46"/>
      <c r="G513" s="46"/>
      <c r="H513" s="46"/>
      <c r="I513" s="46"/>
      <c r="J513" s="46"/>
      <c r="K513" s="46"/>
      <c r="L513" s="46"/>
      <c r="M513" s="46"/>
      <c r="N513" s="46"/>
      <c r="O513" s="46"/>
      <c r="P513" s="46"/>
      <c r="Q513" s="46"/>
      <c r="R513" s="46"/>
      <c r="S513" s="46"/>
      <c r="T513" s="46"/>
      <c r="U513" s="46"/>
      <c r="V513" s="46"/>
      <c r="W513" s="46"/>
      <c r="X513" s="46"/>
      <c r="Y513" s="46"/>
      <c r="Z513" s="46"/>
      <c r="AA513" s="46"/>
      <c r="AB513" s="46"/>
      <c r="AC513" s="46"/>
      <c r="AD513" s="46"/>
      <c r="AE513" s="46"/>
      <c r="AF513" s="46"/>
      <c r="AG513" s="46"/>
      <c r="AH513" s="46"/>
      <c r="AI513" s="46"/>
      <c r="AJ513" s="46"/>
      <c r="AK513" s="46"/>
      <c r="AL513" s="46"/>
      <c r="AM513" s="46"/>
    </row>
    <row r="514" customFormat="false" ht="21" hidden="false" customHeight="true" outlineLevel="0" collapsed="false">
      <c r="A514" s="46"/>
      <c r="B514" s="46"/>
      <c r="C514" s="46"/>
      <c r="D514" s="46"/>
      <c r="E514" s="46"/>
      <c r="F514" s="46"/>
      <c r="G514" s="46"/>
      <c r="H514" s="46"/>
      <c r="I514" s="46"/>
      <c r="J514" s="46"/>
      <c r="K514" s="46"/>
      <c r="L514" s="46"/>
      <c r="M514" s="46"/>
      <c r="N514" s="46"/>
      <c r="O514" s="46"/>
      <c r="P514" s="46"/>
      <c r="Q514" s="46"/>
      <c r="R514" s="46"/>
      <c r="S514" s="46"/>
      <c r="T514" s="46"/>
      <c r="U514" s="46"/>
      <c r="V514" s="46"/>
      <c r="W514" s="46"/>
      <c r="X514" s="46"/>
      <c r="Y514" s="46"/>
      <c r="Z514" s="46"/>
      <c r="AA514" s="46"/>
      <c r="AB514" s="46"/>
      <c r="AC514" s="46"/>
      <c r="AD514" s="46"/>
      <c r="AE514" s="46"/>
      <c r="AF514" s="46"/>
      <c r="AG514" s="46"/>
      <c r="AH514" s="46"/>
      <c r="AI514" s="46"/>
      <c r="AJ514" s="46"/>
      <c r="AK514" s="46"/>
      <c r="AL514" s="46"/>
      <c r="AM514" s="46"/>
    </row>
    <row r="515" customFormat="false" ht="21" hidden="false" customHeight="true" outlineLevel="0" collapsed="false">
      <c r="A515" s="46"/>
      <c r="B515" s="46"/>
      <c r="C515" s="46"/>
      <c r="D515" s="46"/>
      <c r="E515" s="46"/>
      <c r="F515" s="46"/>
      <c r="G515" s="46"/>
      <c r="H515" s="46"/>
      <c r="I515" s="46"/>
      <c r="J515" s="46"/>
      <c r="K515" s="46"/>
      <c r="L515" s="46"/>
      <c r="M515" s="46"/>
      <c r="N515" s="46"/>
      <c r="O515" s="46"/>
      <c r="P515" s="46"/>
      <c r="Q515" s="46"/>
      <c r="R515" s="46"/>
      <c r="S515" s="46"/>
      <c r="T515" s="46"/>
      <c r="U515" s="46"/>
      <c r="V515" s="46"/>
      <c r="W515" s="46"/>
      <c r="X515" s="46"/>
      <c r="Y515" s="46"/>
      <c r="Z515" s="46"/>
      <c r="AA515" s="46"/>
      <c r="AB515" s="46"/>
      <c r="AC515" s="46"/>
      <c r="AD515" s="46"/>
      <c r="AE515" s="46"/>
      <c r="AF515" s="46"/>
      <c r="AG515" s="46"/>
      <c r="AH515" s="46"/>
      <c r="AI515" s="46"/>
      <c r="AJ515" s="46"/>
      <c r="AK515" s="46"/>
      <c r="AL515" s="46"/>
      <c r="AM515" s="46"/>
    </row>
    <row r="516" customFormat="false" ht="21" hidden="false" customHeight="true" outlineLevel="0" collapsed="false">
      <c r="A516" s="46"/>
      <c r="B516" s="46"/>
      <c r="C516" s="46"/>
      <c r="D516" s="46"/>
      <c r="E516" s="46"/>
      <c r="F516" s="46"/>
      <c r="G516" s="46"/>
      <c r="H516" s="46"/>
      <c r="I516" s="46"/>
      <c r="J516" s="46"/>
      <c r="K516" s="46"/>
      <c r="L516" s="46"/>
      <c r="M516" s="46"/>
      <c r="N516" s="46"/>
      <c r="O516" s="46"/>
      <c r="P516" s="46"/>
      <c r="Q516" s="46"/>
      <c r="R516" s="46"/>
      <c r="S516" s="46"/>
      <c r="T516" s="46"/>
      <c r="U516" s="46"/>
      <c r="V516" s="46"/>
      <c r="W516" s="46"/>
      <c r="X516" s="46"/>
      <c r="Y516" s="46"/>
      <c r="Z516" s="46"/>
      <c r="AA516" s="46"/>
      <c r="AB516" s="46"/>
      <c r="AC516" s="46"/>
      <c r="AD516" s="46"/>
      <c r="AE516" s="46"/>
      <c r="AF516" s="46"/>
      <c r="AG516" s="46"/>
      <c r="AH516" s="46"/>
      <c r="AI516" s="46"/>
      <c r="AJ516" s="46"/>
      <c r="AK516" s="46"/>
      <c r="AL516" s="46"/>
      <c r="AM516" s="46"/>
    </row>
    <row r="517" customFormat="false" ht="21" hidden="false" customHeight="true" outlineLevel="0" collapsed="false">
      <c r="A517" s="46"/>
      <c r="B517" s="46"/>
      <c r="C517" s="46"/>
      <c r="D517" s="46"/>
      <c r="E517" s="46"/>
      <c r="F517" s="46"/>
      <c r="G517" s="46"/>
      <c r="H517" s="46"/>
      <c r="I517" s="46"/>
      <c r="J517" s="46"/>
      <c r="K517" s="46"/>
      <c r="L517" s="46"/>
      <c r="M517" s="46"/>
      <c r="N517" s="46"/>
      <c r="O517" s="46"/>
      <c r="P517" s="46"/>
      <c r="Q517" s="46"/>
      <c r="R517" s="46"/>
      <c r="S517" s="46"/>
      <c r="T517" s="46"/>
      <c r="U517" s="46"/>
      <c r="V517" s="46"/>
      <c r="W517" s="46"/>
      <c r="X517" s="46"/>
      <c r="Y517" s="46"/>
      <c r="Z517" s="46"/>
      <c r="AA517" s="46"/>
      <c r="AB517" s="46"/>
      <c r="AC517" s="46"/>
      <c r="AD517" s="46"/>
      <c r="AE517" s="46"/>
      <c r="AF517" s="46"/>
      <c r="AG517" s="46"/>
      <c r="AH517" s="46"/>
      <c r="AI517" s="46"/>
      <c r="AJ517" s="46"/>
      <c r="AK517" s="46"/>
      <c r="AL517" s="46"/>
      <c r="AM517" s="46"/>
    </row>
    <row r="518" customFormat="false" ht="21" hidden="false" customHeight="true" outlineLevel="0" collapsed="false">
      <c r="A518" s="46"/>
      <c r="B518" s="46"/>
      <c r="C518" s="46"/>
      <c r="D518" s="46"/>
      <c r="E518" s="46"/>
      <c r="F518" s="46"/>
      <c r="G518" s="46"/>
      <c r="H518" s="46"/>
      <c r="I518" s="46"/>
      <c r="J518" s="46"/>
      <c r="K518" s="46"/>
      <c r="L518" s="46"/>
      <c r="M518" s="46"/>
      <c r="N518" s="46"/>
      <c r="O518" s="46"/>
      <c r="P518" s="46"/>
      <c r="Q518" s="46"/>
      <c r="R518" s="46"/>
      <c r="S518" s="46"/>
      <c r="T518" s="46"/>
      <c r="U518" s="46"/>
      <c r="V518" s="46"/>
      <c r="W518" s="46"/>
      <c r="X518" s="46"/>
      <c r="Y518" s="46"/>
      <c r="Z518" s="46"/>
      <c r="AA518" s="46"/>
      <c r="AB518" s="46"/>
      <c r="AC518" s="46"/>
      <c r="AD518" s="46"/>
      <c r="AE518" s="46"/>
      <c r="AF518" s="46"/>
      <c r="AG518" s="46"/>
      <c r="AH518" s="46"/>
      <c r="AI518" s="46"/>
      <c r="AJ518" s="46"/>
      <c r="AK518" s="46"/>
      <c r="AL518" s="46"/>
      <c r="AM518" s="46"/>
    </row>
    <row r="519" customFormat="false" ht="21" hidden="false" customHeight="true" outlineLevel="0" collapsed="false">
      <c r="A519" s="46"/>
      <c r="B519" s="46"/>
      <c r="C519" s="46"/>
      <c r="D519" s="46"/>
      <c r="E519" s="46"/>
      <c r="F519" s="46"/>
      <c r="G519" s="46"/>
      <c r="H519" s="46"/>
      <c r="I519" s="46"/>
      <c r="J519" s="46"/>
      <c r="K519" s="46"/>
      <c r="L519" s="46"/>
      <c r="M519" s="46"/>
      <c r="N519" s="46"/>
      <c r="O519" s="46"/>
      <c r="P519" s="46"/>
      <c r="Q519" s="46"/>
      <c r="R519" s="46"/>
      <c r="S519" s="46"/>
      <c r="T519" s="46"/>
      <c r="U519" s="46"/>
      <c r="V519" s="46"/>
      <c r="W519" s="46"/>
      <c r="X519" s="46"/>
      <c r="Y519" s="46"/>
      <c r="Z519" s="46"/>
      <c r="AA519" s="46"/>
      <c r="AB519" s="46"/>
      <c r="AC519" s="46"/>
      <c r="AD519" s="46"/>
      <c r="AE519" s="46"/>
      <c r="AF519" s="46"/>
      <c r="AG519" s="46"/>
      <c r="AH519" s="46"/>
      <c r="AI519" s="46"/>
      <c r="AJ519" s="46"/>
      <c r="AK519" s="46"/>
      <c r="AL519" s="46"/>
      <c r="AM519" s="46"/>
    </row>
    <row r="520" customFormat="false" ht="21" hidden="false" customHeight="true" outlineLevel="0" collapsed="false">
      <c r="A520" s="46"/>
      <c r="B520" s="46"/>
      <c r="C520" s="46"/>
      <c r="D520" s="46"/>
      <c r="E520" s="46"/>
      <c r="F520" s="46"/>
      <c r="G520" s="46"/>
      <c r="H520" s="46"/>
      <c r="I520" s="46"/>
      <c r="J520" s="46"/>
      <c r="K520" s="46"/>
      <c r="L520" s="46"/>
      <c r="M520" s="46"/>
      <c r="N520" s="46"/>
      <c r="O520" s="46"/>
      <c r="P520" s="46"/>
      <c r="Q520" s="46"/>
      <c r="R520" s="46"/>
      <c r="S520" s="46"/>
      <c r="T520" s="46"/>
      <c r="U520" s="46"/>
      <c r="V520" s="46"/>
      <c r="W520" s="46"/>
      <c r="X520" s="46"/>
      <c r="Y520" s="46"/>
      <c r="Z520" s="46"/>
      <c r="AA520" s="46"/>
      <c r="AB520" s="46"/>
      <c r="AC520" s="46"/>
      <c r="AD520" s="46"/>
      <c r="AE520" s="46"/>
      <c r="AF520" s="46"/>
      <c r="AG520" s="46"/>
      <c r="AH520" s="46"/>
      <c r="AI520" s="46"/>
      <c r="AJ520" s="46"/>
      <c r="AK520" s="46"/>
      <c r="AL520" s="46"/>
      <c r="AM520" s="46"/>
    </row>
    <row r="521" customFormat="false" ht="21" hidden="false" customHeight="true" outlineLevel="0" collapsed="false">
      <c r="A521" s="46"/>
      <c r="B521" s="46"/>
      <c r="C521" s="46"/>
      <c r="D521" s="46"/>
      <c r="E521" s="46"/>
      <c r="F521" s="46"/>
      <c r="G521" s="46"/>
      <c r="H521" s="46"/>
      <c r="I521" s="46"/>
      <c r="J521" s="46"/>
      <c r="K521" s="46"/>
      <c r="L521" s="46"/>
      <c r="M521" s="46"/>
      <c r="N521" s="46"/>
      <c r="O521" s="46"/>
      <c r="P521" s="46"/>
      <c r="Q521" s="46"/>
      <c r="R521" s="46"/>
      <c r="S521" s="46"/>
      <c r="T521" s="46"/>
      <c r="U521" s="46"/>
      <c r="V521" s="46"/>
      <c r="W521" s="46"/>
      <c r="X521" s="46"/>
      <c r="Y521" s="46"/>
      <c r="Z521" s="46"/>
      <c r="AA521" s="46"/>
      <c r="AB521" s="46"/>
      <c r="AC521" s="46"/>
      <c r="AD521" s="46"/>
      <c r="AE521" s="46"/>
      <c r="AF521" s="46"/>
      <c r="AG521" s="46"/>
      <c r="AH521" s="46"/>
      <c r="AI521" s="46"/>
      <c r="AJ521" s="46"/>
      <c r="AK521" s="46"/>
      <c r="AL521" s="46"/>
      <c r="AM521" s="46"/>
    </row>
    <row r="522" customFormat="false" ht="21" hidden="false" customHeight="true" outlineLevel="0" collapsed="false">
      <c r="A522" s="46"/>
      <c r="B522" s="46"/>
      <c r="C522" s="46"/>
      <c r="D522" s="46"/>
      <c r="E522" s="46"/>
      <c r="F522" s="46"/>
      <c r="G522" s="46"/>
      <c r="H522" s="46"/>
      <c r="I522" s="46"/>
      <c r="J522" s="46"/>
      <c r="K522" s="46"/>
      <c r="L522" s="46"/>
      <c r="M522" s="46"/>
      <c r="N522" s="46"/>
      <c r="O522" s="46"/>
      <c r="P522" s="46"/>
      <c r="Q522" s="46"/>
      <c r="R522" s="46"/>
      <c r="S522" s="46"/>
      <c r="T522" s="46"/>
      <c r="U522" s="46"/>
      <c r="V522" s="46"/>
      <c r="W522" s="46"/>
      <c r="X522" s="46"/>
      <c r="Y522" s="46"/>
      <c r="Z522" s="46"/>
      <c r="AA522" s="46"/>
      <c r="AB522" s="46"/>
      <c r="AC522" s="46"/>
      <c r="AD522" s="46"/>
      <c r="AE522" s="46"/>
      <c r="AF522" s="46"/>
      <c r="AG522" s="46"/>
      <c r="AH522" s="46"/>
      <c r="AI522" s="46"/>
      <c r="AJ522" s="46"/>
      <c r="AK522" s="46"/>
      <c r="AL522" s="46"/>
      <c r="AM522" s="46"/>
    </row>
    <row r="523" customFormat="false" ht="21" hidden="false" customHeight="true" outlineLevel="0" collapsed="false">
      <c r="A523" s="46"/>
      <c r="B523" s="46"/>
      <c r="C523" s="46"/>
      <c r="D523" s="46"/>
      <c r="E523" s="46"/>
      <c r="F523" s="46"/>
      <c r="G523" s="46"/>
      <c r="H523" s="46"/>
      <c r="I523" s="46"/>
      <c r="J523" s="46"/>
      <c r="K523" s="46"/>
      <c r="L523" s="46"/>
      <c r="M523" s="46"/>
      <c r="N523" s="46"/>
      <c r="O523" s="46"/>
      <c r="P523" s="46"/>
      <c r="Q523" s="46"/>
      <c r="R523" s="46"/>
      <c r="S523" s="46"/>
      <c r="T523" s="46"/>
      <c r="U523" s="46"/>
      <c r="V523" s="46"/>
      <c r="W523" s="46"/>
      <c r="X523" s="46"/>
      <c r="Y523" s="46"/>
      <c r="Z523" s="46"/>
      <c r="AA523" s="46"/>
      <c r="AB523" s="46"/>
      <c r="AC523" s="46"/>
      <c r="AD523" s="46"/>
      <c r="AE523" s="46"/>
      <c r="AF523" s="46"/>
      <c r="AG523" s="46"/>
      <c r="AH523" s="46"/>
      <c r="AI523" s="46"/>
      <c r="AJ523" s="46"/>
      <c r="AK523" s="46"/>
      <c r="AL523" s="46"/>
      <c r="AM523" s="46"/>
    </row>
    <row r="524" customFormat="false" ht="21" hidden="false" customHeight="true" outlineLevel="0" collapsed="false">
      <c r="A524" s="46"/>
      <c r="B524" s="46"/>
      <c r="C524" s="46"/>
      <c r="D524" s="46"/>
      <c r="E524" s="46"/>
      <c r="F524" s="46"/>
      <c r="G524" s="46"/>
      <c r="H524" s="46"/>
      <c r="I524" s="46"/>
      <c r="J524" s="46"/>
      <c r="K524" s="46"/>
      <c r="L524" s="46"/>
      <c r="M524" s="46"/>
      <c r="N524" s="46"/>
      <c r="O524" s="46"/>
      <c r="P524" s="46"/>
      <c r="Q524" s="46"/>
      <c r="R524" s="46"/>
      <c r="S524" s="46"/>
      <c r="T524" s="46"/>
      <c r="U524" s="46"/>
      <c r="V524" s="46"/>
      <c r="W524" s="46"/>
      <c r="X524" s="46"/>
      <c r="Y524" s="46"/>
      <c r="Z524" s="46"/>
      <c r="AA524" s="46"/>
      <c r="AB524" s="46"/>
      <c r="AC524" s="46"/>
      <c r="AD524" s="46"/>
      <c r="AE524" s="46"/>
      <c r="AF524" s="46"/>
      <c r="AG524" s="46"/>
      <c r="AH524" s="46"/>
      <c r="AI524" s="46"/>
      <c r="AJ524" s="46"/>
      <c r="AK524" s="46"/>
      <c r="AL524" s="46"/>
      <c r="AM524" s="46"/>
    </row>
    <row r="525" customFormat="false" ht="21" hidden="false" customHeight="true" outlineLevel="0" collapsed="false">
      <c r="A525" s="46"/>
      <c r="B525" s="46"/>
      <c r="C525" s="46"/>
      <c r="D525" s="46"/>
      <c r="E525" s="46"/>
      <c r="F525" s="46"/>
      <c r="G525" s="46"/>
      <c r="H525" s="46"/>
      <c r="I525" s="46"/>
      <c r="J525" s="46"/>
      <c r="K525" s="46"/>
      <c r="L525" s="46"/>
      <c r="M525" s="46"/>
      <c r="N525" s="46"/>
      <c r="O525" s="46"/>
      <c r="P525" s="46"/>
      <c r="Q525" s="46"/>
      <c r="R525" s="46"/>
      <c r="S525" s="46"/>
      <c r="T525" s="46"/>
      <c r="U525" s="46"/>
      <c r="V525" s="46"/>
      <c r="W525" s="46"/>
      <c r="X525" s="46"/>
      <c r="Y525" s="46"/>
      <c r="Z525" s="46"/>
      <c r="AA525" s="46"/>
      <c r="AB525" s="46"/>
      <c r="AC525" s="46"/>
      <c r="AD525" s="46"/>
      <c r="AE525" s="46"/>
      <c r="AF525" s="46"/>
      <c r="AG525" s="46"/>
      <c r="AH525" s="46"/>
      <c r="AI525" s="46"/>
      <c r="AJ525" s="46"/>
      <c r="AK525" s="46"/>
      <c r="AL525" s="46"/>
      <c r="AM525" s="46"/>
    </row>
    <row r="526" customFormat="false" ht="21" hidden="false" customHeight="true" outlineLevel="0" collapsed="false">
      <c r="A526" s="46"/>
      <c r="B526" s="46"/>
      <c r="C526" s="46"/>
      <c r="D526" s="46"/>
      <c r="E526" s="46"/>
      <c r="F526" s="46"/>
      <c r="G526" s="46"/>
      <c r="H526" s="46"/>
      <c r="I526" s="46"/>
      <c r="J526" s="46"/>
      <c r="K526" s="46"/>
      <c r="L526" s="46"/>
      <c r="M526" s="46"/>
      <c r="N526" s="46"/>
      <c r="O526" s="46"/>
      <c r="P526" s="46"/>
      <c r="Q526" s="46"/>
      <c r="R526" s="46"/>
      <c r="S526" s="46"/>
      <c r="T526" s="46"/>
      <c r="U526" s="46"/>
      <c r="V526" s="46"/>
      <c r="W526" s="46"/>
      <c r="X526" s="46"/>
      <c r="Y526" s="46"/>
      <c r="Z526" s="46"/>
      <c r="AA526" s="46"/>
      <c r="AB526" s="46"/>
      <c r="AC526" s="46"/>
      <c r="AD526" s="46"/>
      <c r="AE526" s="46"/>
      <c r="AF526" s="46"/>
      <c r="AG526" s="46"/>
      <c r="AH526" s="46"/>
      <c r="AI526" s="46"/>
      <c r="AJ526" s="46"/>
      <c r="AK526" s="46"/>
      <c r="AL526" s="46"/>
      <c r="AM526" s="46"/>
    </row>
    <row r="527" customFormat="false" ht="21" hidden="false" customHeight="true" outlineLevel="0" collapsed="false">
      <c r="A527" s="46"/>
      <c r="B527" s="46"/>
      <c r="C527" s="46"/>
      <c r="D527" s="46"/>
      <c r="E527" s="46"/>
      <c r="F527" s="46"/>
      <c r="G527" s="46"/>
      <c r="H527" s="46"/>
      <c r="I527" s="46"/>
      <c r="J527" s="46"/>
      <c r="K527" s="46"/>
      <c r="L527" s="46"/>
      <c r="M527" s="46"/>
      <c r="N527" s="46"/>
      <c r="O527" s="46"/>
      <c r="P527" s="46"/>
      <c r="Q527" s="46"/>
      <c r="R527" s="46"/>
      <c r="S527" s="46"/>
      <c r="T527" s="46"/>
      <c r="U527" s="46"/>
      <c r="V527" s="46"/>
      <c r="W527" s="46"/>
      <c r="X527" s="46"/>
      <c r="Y527" s="46"/>
      <c r="Z527" s="46"/>
      <c r="AA527" s="46"/>
      <c r="AB527" s="46"/>
      <c r="AC527" s="46"/>
      <c r="AD527" s="46"/>
      <c r="AE527" s="46"/>
      <c r="AF527" s="46"/>
      <c r="AG527" s="46"/>
      <c r="AH527" s="46"/>
      <c r="AI527" s="46"/>
      <c r="AJ527" s="46"/>
      <c r="AK527" s="46"/>
      <c r="AL527" s="46"/>
      <c r="AM527" s="46"/>
    </row>
    <row r="528" customFormat="false" ht="21" hidden="false" customHeight="true" outlineLevel="0" collapsed="false">
      <c r="A528" s="46"/>
      <c r="B528" s="46"/>
      <c r="C528" s="46"/>
      <c r="D528" s="46"/>
      <c r="E528" s="46"/>
      <c r="F528" s="46"/>
      <c r="G528" s="46"/>
      <c r="H528" s="46"/>
      <c r="I528" s="46"/>
      <c r="J528" s="46"/>
      <c r="K528" s="46"/>
      <c r="L528" s="46"/>
      <c r="M528" s="46"/>
      <c r="N528" s="46"/>
      <c r="O528" s="46"/>
      <c r="P528" s="46"/>
      <c r="Q528" s="46"/>
      <c r="R528" s="46"/>
      <c r="S528" s="46"/>
      <c r="T528" s="46"/>
      <c r="U528" s="46"/>
      <c r="V528" s="46"/>
      <c r="W528" s="46"/>
      <c r="X528" s="46"/>
      <c r="Y528" s="46"/>
      <c r="Z528" s="46"/>
      <c r="AA528" s="46"/>
      <c r="AB528" s="46"/>
      <c r="AC528" s="46"/>
      <c r="AD528" s="46"/>
      <c r="AE528" s="46"/>
      <c r="AF528" s="46"/>
      <c r="AG528" s="46"/>
      <c r="AH528" s="46"/>
      <c r="AI528" s="46"/>
      <c r="AJ528" s="46"/>
      <c r="AK528" s="46"/>
      <c r="AL528" s="46"/>
      <c r="AM528" s="46"/>
    </row>
    <row r="529" customFormat="false" ht="21" hidden="false" customHeight="true" outlineLevel="0" collapsed="false">
      <c r="A529" s="46"/>
      <c r="B529" s="46"/>
      <c r="C529" s="46"/>
      <c r="D529" s="46"/>
      <c r="E529" s="46"/>
      <c r="F529" s="46"/>
      <c r="G529" s="46"/>
      <c r="H529" s="46"/>
      <c r="I529" s="46"/>
      <c r="J529" s="46"/>
      <c r="K529" s="46"/>
      <c r="L529" s="46"/>
      <c r="M529" s="46"/>
      <c r="N529" s="46"/>
      <c r="O529" s="46"/>
      <c r="P529" s="46"/>
      <c r="Q529" s="46"/>
      <c r="R529" s="46"/>
      <c r="S529" s="46"/>
      <c r="T529" s="46"/>
      <c r="U529" s="46"/>
      <c r="V529" s="46"/>
      <c r="W529" s="46"/>
      <c r="X529" s="46"/>
      <c r="Y529" s="46"/>
      <c r="Z529" s="46"/>
      <c r="AA529" s="46"/>
      <c r="AB529" s="46"/>
      <c r="AC529" s="46"/>
      <c r="AD529" s="46"/>
      <c r="AE529" s="46"/>
      <c r="AF529" s="46"/>
      <c r="AG529" s="46"/>
      <c r="AH529" s="46"/>
      <c r="AI529" s="46"/>
      <c r="AJ529" s="46"/>
      <c r="AK529" s="46"/>
      <c r="AL529" s="46"/>
      <c r="AM529" s="46"/>
    </row>
    <row r="530" customFormat="false" ht="21" hidden="false" customHeight="true" outlineLevel="0" collapsed="false">
      <c r="A530" s="46"/>
      <c r="B530" s="46"/>
      <c r="C530" s="46"/>
      <c r="D530" s="46"/>
      <c r="E530" s="46"/>
      <c r="F530" s="46"/>
      <c r="G530" s="46"/>
      <c r="H530" s="46"/>
      <c r="I530" s="46"/>
      <c r="J530" s="46"/>
      <c r="K530" s="46"/>
      <c r="L530" s="46"/>
      <c r="M530" s="46"/>
      <c r="N530" s="46"/>
      <c r="O530" s="46"/>
      <c r="P530" s="46"/>
      <c r="Q530" s="46"/>
      <c r="R530" s="46"/>
      <c r="S530" s="46"/>
      <c r="T530" s="46"/>
      <c r="U530" s="46"/>
      <c r="V530" s="46"/>
      <c r="W530" s="46"/>
      <c r="X530" s="46"/>
      <c r="Y530" s="46"/>
      <c r="Z530" s="46"/>
      <c r="AA530" s="46"/>
      <c r="AB530" s="46"/>
      <c r="AC530" s="46"/>
      <c r="AD530" s="46"/>
      <c r="AE530" s="46"/>
      <c r="AF530" s="46"/>
      <c r="AG530" s="46"/>
      <c r="AH530" s="46"/>
      <c r="AI530" s="46"/>
      <c r="AJ530" s="46"/>
      <c r="AK530" s="46"/>
      <c r="AL530" s="46"/>
      <c r="AM530" s="46"/>
    </row>
    <row r="531" customFormat="false" ht="21" hidden="false" customHeight="true" outlineLevel="0" collapsed="false">
      <c r="A531" s="46"/>
      <c r="B531" s="46"/>
      <c r="C531" s="46"/>
      <c r="D531" s="46"/>
      <c r="E531" s="46"/>
      <c r="F531" s="46"/>
      <c r="G531" s="46"/>
      <c r="H531" s="46"/>
      <c r="I531" s="46"/>
      <c r="J531" s="46"/>
      <c r="K531" s="46"/>
      <c r="L531" s="46"/>
      <c r="M531" s="46"/>
      <c r="N531" s="46"/>
      <c r="O531" s="46"/>
      <c r="P531" s="46"/>
      <c r="Q531" s="46"/>
      <c r="R531" s="46"/>
      <c r="S531" s="46"/>
      <c r="T531" s="46"/>
      <c r="U531" s="46"/>
      <c r="V531" s="46"/>
      <c r="W531" s="46"/>
      <c r="X531" s="46"/>
      <c r="Y531" s="46"/>
      <c r="Z531" s="46"/>
      <c r="AA531" s="46"/>
      <c r="AB531" s="46"/>
      <c r="AC531" s="46"/>
      <c r="AD531" s="46"/>
      <c r="AE531" s="46"/>
      <c r="AF531" s="46"/>
      <c r="AG531" s="46"/>
      <c r="AH531" s="46"/>
      <c r="AI531" s="46"/>
      <c r="AJ531" s="46"/>
      <c r="AK531" s="46"/>
      <c r="AL531" s="46"/>
      <c r="AM531" s="46"/>
    </row>
    <row r="532" customFormat="false" ht="21" hidden="false" customHeight="true" outlineLevel="0" collapsed="false">
      <c r="A532" s="46"/>
      <c r="B532" s="46"/>
      <c r="C532" s="46"/>
      <c r="D532" s="46"/>
      <c r="E532" s="46"/>
      <c r="F532" s="46"/>
      <c r="G532" s="46"/>
      <c r="H532" s="46"/>
      <c r="I532" s="46"/>
      <c r="J532" s="46"/>
      <c r="K532" s="46"/>
      <c r="L532" s="46"/>
      <c r="M532" s="46"/>
      <c r="N532" s="46"/>
      <c r="O532" s="46"/>
      <c r="P532" s="46"/>
      <c r="Q532" s="46"/>
      <c r="R532" s="46"/>
      <c r="S532" s="46"/>
      <c r="T532" s="46"/>
      <c r="U532" s="46"/>
      <c r="V532" s="46"/>
      <c r="W532" s="46"/>
      <c r="X532" s="46"/>
      <c r="Y532" s="46"/>
      <c r="Z532" s="46"/>
      <c r="AA532" s="46"/>
      <c r="AB532" s="46"/>
      <c r="AC532" s="46"/>
      <c r="AD532" s="46"/>
      <c r="AE532" s="46"/>
      <c r="AF532" s="46"/>
      <c r="AG532" s="46"/>
      <c r="AH532" s="46"/>
      <c r="AI532" s="46"/>
      <c r="AJ532" s="46"/>
      <c r="AK532" s="46"/>
      <c r="AL532" s="46"/>
      <c r="AM532" s="46"/>
    </row>
    <row r="533" customFormat="false" ht="21" hidden="false" customHeight="true" outlineLevel="0" collapsed="false">
      <c r="A533" s="46"/>
      <c r="B533" s="46"/>
      <c r="C533" s="46"/>
      <c r="D533" s="46"/>
      <c r="E533" s="46"/>
      <c r="F533" s="46"/>
      <c r="G533" s="46"/>
      <c r="H533" s="46"/>
      <c r="I533" s="46"/>
      <c r="J533" s="46"/>
      <c r="K533" s="46"/>
      <c r="L533" s="46"/>
      <c r="M533" s="46"/>
      <c r="N533" s="46"/>
      <c r="O533" s="46"/>
      <c r="P533" s="46"/>
      <c r="Q533" s="46"/>
      <c r="R533" s="46"/>
      <c r="S533" s="46"/>
      <c r="T533" s="46"/>
      <c r="U533" s="46"/>
      <c r="V533" s="46"/>
      <c r="W533" s="46"/>
      <c r="X533" s="46"/>
      <c r="Y533" s="46"/>
      <c r="Z533" s="46"/>
      <c r="AA533" s="46"/>
      <c r="AB533" s="46"/>
      <c r="AC533" s="46"/>
      <c r="AD533" s="46"/>
      <c r="AE533" s="46"/>
      <c r="AF533" s="46"/>
      <c r="AG533" s="46"/>
      <c r="AH533" s="46"/>
      <c r="AI533" s="46"/>
      <c r="AJ533" s="46"/>
      <c r="AK533" s="46"/>
      <c r="AL533" s="46"/>
      <c r="AM533" s="46"/>
    </row>
    <row r="534" customFormat="false" ht="21" hidden="false" customHeight="true" outlineLevel="0" collapsed="false">
      <c r="A534" s="46"/>
      <c r="B534" s="46"/>
      <c r="C534" s="46"/>
      <c r="D534" s="46"/>
      <c r="E534" s="46"/>
      <c r="F534" s="46"/>
      <c r="G534" s="46"/>
      <c r="H534" s="46"/>
      <c r="I534" s="46"/>
      <c r="J534" s="46"/>
      <c r="K534" s="46"/>
      <c r="L534" s="46"/>
      <c r="M534" s="46"/>
      <c r="N534" s="46"/>
      <c r="O534" s="46"/>
      <c r="P534" s="46"/>
      <c r="Q534" s="46"/>
      <c r="R534" s="46"/>
      <c r="S534" s="46"/>
      <c r="T534" s="46"/>
      <c r="U534" s="46"/>
      <c r="V534" s="46"/>
      <c r="W534" s="46"/>
      <c r="X534" s="46"/>
      <c r="Y534" s="46"/>
      <c r="Z534" s="46"/>
      <c r="AA534" s="46"/>
      <c r="AB534" s="46"/>
      <c r="AC534" s="46"/>
      <c r="AD534" s="46"/>
      <c r="AE534" s="46"/>
      <c r="AF534" s="46"/>
      <c r="AG534" s="46"/>
      <c r="AH534" s="46"/>
      <c r="AI534" s="46"/>
      <c r="AJ534" s="46"/>
      <c r="AK534" s="46"/>
      <c r="AL534" s="46"/>
      <c r="AM534" s="46"/>
    </row>
    <row r="535" customFormat="false" ht="21" hidden="false" customHeight="true" outlineLevel="0" collapsed="false">
      <c r="A535" s="46"/>
      <c r="B535" s="46"/>
      <c r="C535" s="46"/>
      <c r="D535" s="46"/>
      <c r="E535" s="46"/>
      <c r="F535" s="46"/>
      <c r="G535" s="46"/>
      <c r="H535" s="46"/>
      <c r="I535" s="46"/>
      <c r="J535" s="46"/>
      <c r="K535" s="46"/>
      <c r="L535" s="46"/>
      <c r="M535" s="46"/>
      <c r="N535" s="46"/>
      <c r="O535" s="46"/>
      <c r="P535" s="46"/>
      <c r="Q535" s="46"/>
      <c r="R535" s="46"/>
      <c r="S535" s="46"/>
      <c r="T535" s="46"/>
      <c r="U535" s="46"/>
      <c r="V535" s="46"/>
      <c r="W535" s="46"/>
      <c r="X535" s="46"/>
      <c r="Y535" s="46"/>
      <c r="Z535" s="46"/>
      <c r="AA535" s="46"/>
      <c r="AB535" s="46"/>
      <c r="AC535" s="46"/>
      <c r="AD535" s="46"/>
      <c r="AE535" s="46"/>
      <c r="AF535" s="46"/>
      <c r="AG535" s="46"/>
      <c r="AH535" s="46"/>
      <c r="AI535" s="46"/>
      <c r="AJ535" s="46"/>
      <c r="AK535" s="46"/>
      <c r="AL535" s="46"/>
      <c r="AM535" s="46"/>
    </row>
    <row r="536" customFormat="false" ht="21" hidden="false" customHeight="true" outlineLevel="0" collapsed="false">
      <c r="A536" s="46"/>
      <c r="B536" s="46"/>
      <c r="C536" s="46"/>
      <c r="D536" s="46"/>
      <c r="E536" s="46"/>
      <c r="F536" s="46"/>
      <c r="G536" s="46"/>
      <c r="H536" s="46"/>
      <c r="I536" s="46"/>
      <c r="J536" s="46"/>
      <c r="K536" s="46"/>
      <c r="L536" s="46"/>
      <c r="M536" s="46"/>
      <c r="N536" s="46"/>
      <c r="O536" s="46"/>
      <c r="P536" s="46"/>
      <c r="Q536" s="46"/>
      <c r="R536" s="46"/>
      <c r="S536" s="46"/>
      <c r="T536" s="46"/>
      <c r="U536" s="46"/>
      <c r="V536" s="46"/>
      <c r="W536" s="46"/>
      <c r="X536" s="46"/>
      <c r="Y536" s="46"/>
      <c r="Z536" s="46"/>
      <c r="AA536" s="46"/>
      <c r="AB536" s="46"/>
      <c r="AC536" s="46"/>
      <c r="AD536" s="46"/>
      <c r="AE536" s="46"/>
      <c r="AF536" s="46"/>
      <c r="AG536" s="46"/>
      <c r="AH536" s="46"/>
      <c r="AI536" s="46"/>
      <c r="AJ536" s="46"/>
      <c r="AK536" s="46"/>
      <c r="AL536" s="46"/>
      <c r="AM536" s="46"/>
    </row>
    <row r="537" customFormat="false" ht="21" hidden="false" customHeight="true" outlineLevel="0" collapsed="false">
      <c r="A537" s="46"/>
      <c r="B537" s="46"/>
      <c r="C537" s="46"/>
      <c r="D537" s="46"/>
      <c r="E537" s="46"/>
      <c r="F537" s="46"/>
      <c r="G537" s="46"/>
      <c r="H537" s="46"/>
      <c r="I537" s="46"/>
      <c r="J537" s="46"/>
      <c r="K537" s="46"/>
      <c r="L537" s="46"/>
      <c r="M537" s="46"/>
      <c r="N537" s="46"/>
      <c r="O537" s="46"/>
      <c r="P537" s="46"/>
      <c r="Q537" s="46"/>
      <c r="R537" s="46"/>
      <c r="S537" s="46"/>
      <c r="T537" s="46"/>
      <c r="U537" s="46"/>
      <c r="V537" s="46"/>
      <c r="W537" s="46"/>
      <c r="X537" s="46"/>
      <c r="Y537" s="46"/>
      <c r="Z537" s="46"/>
      <c r="AA537" s="46"/>
      <c r="AB537" s="46"/>
      <c r="AC537" s="46"/>
      <c r="AD537" s="46"/>
      <c r="AE537" s="46"/>
      <c r="AF537" s="46"/>
      <c r="AG537" s="46"/>
      <c r="AH537" s="46"/>
      <c r="AI537" s="46"/>
      <c r="AJ537" s="46"/>
      <c r="AK537" s="46"/>
      <c r="AL537" s="46"/>
      <c r="AM537" s="46"/>
    </row>
    <row r="538" customFormat="false" ht="21" hidden="false" customHeight="true" outlineLevel="0" collapsed="false">
      <c r="A538" s="46"/>
      <c r="B538" s="46"/>
      <c r="C538" s="46"/>
      <c r="D538" s="46"/>
      <c r="E538" s="46"/>
      <c r="F538" s="46"/>
      <c r="G538" s="46"/>
      <c r="H538" s="46"/>
      <c r="I538" s="46"/>
      <c r="J538" s="46"/>
      <c r="K538" s="46"/>
      <c r="L538" s="46"/>
      <c r="M538" s="46"/>
      <c r="N538" s="46"/>
      <c r="O538" s="46"/>
      <c r="P538" s="46"/>
      <c r="Q538" s="46"/>
      <c r="R538" s="46"/>
      <c r="S538" s="46"/>
      <c r="T538" s="46"/>
      <c r="U538" s="46"/>
      <c r="V538" s="46"/>
      <c r="W538" s="46"/>
      <c r="X538" s="46"/>
      <c r="Y538" s="46"/>
      <c r="Z538" s="46"/>
      <c r="AA538" s="46"/>
      <c r="AB538" s="46"/>
      <c r="AC538" s="46"/>
      <c r="AD538" s="46"/>
      <c r="AE538" s="46"/>
      <c r="AF538" s="46"/>
      <c r="AG538" s="46"/>
      <c r="AH538" s="46"/>
      <c r="AI538" s="46"/>
      <c r="AJ538" s="46"/>
      <c r="AK538" s="46"/>
      <c r="AL538" s="46"/>
      <c r="AM538" s="46"/>
    </row>
    <row r="539" customFormat="false" ht="21" hidden="false" customHeight="true" outlineLevel="0" collapsed="false">
      <c r="A539" s="46"/>
      <c r="B539" s="46"/>
      <c r="C539" s="46"/>
      <c r="D539" s="46"/>
      <c r="E539" s="46"/>
      <c r="F539" s="46"/>
      <c r="G539" s="46"/>
      <c r="H539" s="46"/>
      <c r="I539" s="46"/>
      <c r="J539" s="46"/>
      <c r="K539" s="46"/>
      <c r="L539" s="46"/>
      <c r="M539" s="46"/>
      <c r="N539" s="46"/>
      <c r="O539" s="46"/>
      <c r="P539" s="46"/>
      <c r="Q539" s="46"/>
      <c r="R539" s="46"/>
      <c r="S539" s="46"/>
      <c r="T539" s="46"/>
      <c r="U539" s="46"/>
      <c r="V539" s="46"/>
      <c r="W539" s="46"/>
      <c r="X539" s="46"/>
      <c r="Y539" s="46"/>
      <c r="Z539" s="46"/>
      <c r="AA539" s="46"/>
      <c r="AB539" s="46"/>
      <c r="AC539" s="46"/>
      <c r="AD539" s="46"/>
      <c r="AE539" s="46"/>
      <c r="AF539" s="46"/>
      <c r="AG539" s="46"/>
      <c r="AH539" s="46"/>
      <c r="AI539" s="46"/>
      <c r="AJ539" s="46"/>
      <c r="AK539" s="46"/>
      <c r="AL539" s="46"/>
      <c r="AM539" s="46"/>
    </row>
    <row r="540" customFormat="false" ht="21" hidden="false" customHeight="true" outlineLevel="0" collapsed="false">
      <c r="A540" s="46"/>
      <c r="B540" s="46"/>
      <c r="C540" s="46"/>
      <c r="D540" s="46"/>
      <c r="E540" s="46"/>
      <c r="F540" s="46"/>
      <c r="G540" s="46"/>
      <c r="H540" s="46"/>
      <c r="I540" s="46"/>
      <c r="J540" s="46"/>
      <c r="K540" s="46"/>
      <c r="L540" s="46"/>
      <c r="M540" s="46"/>
      <c r="N540" s="46"/>
      <c r="O540" s="46"/>
      <c r="P540" s="46"/>
      <c r="Q540" s="46"/>
      <c r="R540" s="46"/>
      <c r="S540" s="46"/>
      <c r="T540" s="46"/>
      <c r="U540" s="46"/>
      <c r="V540" s="46"/>
      <c r="W540" s="46"/>
      <c r="X540" s="46"/>
      <c r="Y540" s="46"/>
      <c r="Z540" s="46"/>
      <c r="AA540" s="46"/>
      <c r="AB540" s="46"/>
      <c r="AC540" s="46"/>
      <c r="AD540" s="46"/>
      <c r="AE540" s="46"/>
      <c r="AF540" s="46"/>
      <c r="AG540" s="46"/>
      <c r="AH540" s="46"/>
      <c r="AI540" s="46"/>
      <c r="AJ540" s="46"/>
      <c r="AK540" s="46"/>
      <c r="AL540" s="46"/>
      <c r="AM540" s="46"/>
    </row>
    <row r="541" customFormat="false" ht="21" hidden="false" customHeight="true" outlineLevel="0" collapsed="false">
      <c r="A541" s="46"/>
      <c r="B541" s="46"/>
      <c r="C541" s="46"/>
      <c r="D541" s="46"/>
      <c r="E541" s="46"/>
      <c r="F541" s="46"/>
      <c r="G541" s="46"/>
      <c r="H541" s="46"/>
      <c r="I541" s="46"/>
      <c r="J541" s="46"/>
      <c r="K541" s="46"/>
      <c r="L541" s="46"/>
      <c r="M541" s="46"/>
      <c r="N541" s="46"/>
      <c r="O541" s="46"/>
      <c r="P541" s="46"/>
      <c r="Q541" s="46"/>
      <c r="R541" s="46"/>
      <c r="S541" s="46"/>
      <c r="T541" s="46"/>
      <c r="U541" s="46"/>
      <c r="V541" s="46"/>
      <c r="W541" s="46"/>
      <c r="X541" s="46"/>
      <c r="Y541" s="46"/>
      <c r="Z541" s="46"/>
      <c r="AA541" s="46"/>
      <c r="AB541" s="46"/>
      <c r="AC541" s="46"/>
      <c r="AD541" s="46"/>
      <c r="AE541" s="46"/>
      <c r="AF541" s="46"/>
      <c r="AG541" s="46"/>
      <c r="AH541" s="46"/>
      <c r="AI541" s="46"/>
      <c r="AJ541" s="46"/>
      <c r="AK541" s="46"/>
      <c r="AL541" s="46"/>
      <c r="AM541" s="46"/>
    </row>
    <row r="542" customFormat="false" ht="21" hidden="false" customHeight="true" outlineLevel="0" collapsed="false">
      <c r="A542" s="46"/>
      <c r="B542" s="46"/>
      <c r="C542" s="46"/>
      <c r="D542" s="46"/>
      <c r="E542" s="46"/>
      <c r="F542" s="46"/>
      <c r="G542" s="46"/>
      <c r="H542" s="46"/>
      <c r="I542" s="46"/>
      <c r="J542" s="46"/>
      <c r="K542" s="46"/>
      <c r="L542" s="46"/>
      <c r="M542" s="46"/>
      <c r="N542" s="46"/>
      <c r="O542" s="46"/>
      <c r="P542" s="46"/>
      <c r="Q542" s="46"/>
      <c r="R542" s="46"/>
      <c r="S542" s="46"/>
      <c r="T542" s="46"/>
      <c r="U542" s="46"/>
      <c r="V542" s="46"/>
      <c r="W542" s="46"/>
      <c r="X542" s="46"/>
      <c r="Y542" s="46"/>
      <c r="Z542" s="46"/>
      <c r="AA542" s="46"/>
      <c r="AB542" s="46"/>
      <c r="AC542" s="46"/>
      <c r="AD542" s="46"/>
      <c r="AE542" s="46"/>
      <c r="AF542" s="46"/>
      <c r="AG542" s="46"/>
      <c r="AH542" s="46"/>
      <c r="AI542" s="46"/>
      <c r="AJ542" s="46"/>
      <c r="AK542" s="46"/>
      <c r="AL542" s="46"/>
      <c r="AM542" s="46"/>
    </row>
    <row r="543" customFormat="false" ht="21" hidden="false" customHeight="true" outlineLevel="0" collapsed="false">
      <c r="A543" s="46"/>
      <c r="B543" s="46"/>
      <c r="C543" s="46"/>
      <c r="D543" s="46"/>
      <c r="E543" s="46"/>
      <c r="F543" s="46"/>
      <c r="G543" s="46"/>
      <c r="H543" s="46"/>
      <c r="I543" s="46"/>
      <c r="J543" s="46"/>
      <c r="K543" s="46"/>
      <c r="L543" s="46"/>
      <c r="M543" s="46"/>
      <c r="N543" s="46"/>
      <c r="O543" s="46"/>
      <c r="P543" s="46"/>
      <c r="Q543" s="46"/>
      <c r="R543" s="46"/>
      <c r="S543" s="46"/>
      <c r="T543" s="46"/>
      <c r="U543" s="46"/>
      <c r="V543" s="46"/>
      <c r="W543" s="46"/>
      <c r="X543" s="46"/>
      <c r="Y543" s="46"/>
      <c r="Z543" s="46"/>
      <c r="AA543" s="46"/>
      <c r="AB543" s="46"/>
      <c r="AC543" s="46"/>
      <c r="AD543" s="46"/>
      <c r="AE543" s="46"/>
      <c r="AF543" s="46"/>
      <c r="AG543" s="46"/>
      <c r="AH543" s="46"/>
      <c r="AI543" s="46"/>
      <c r="AJ543" s="46"/>
      <c r="AK543" s="46"/>
      <c r="AL543" s="46"/>
      <c r="AM543" s="46"/>
    </row>
    <row r="544" customFormat="false" ht="21" hidden="false" customHeight="true" outlineLevel="0" collapsed="false">
      <c r="A544" s="46"/>
      <c r="B544" s="46"/>
      <c r="C544" s="46"/>
      <c r="D544" s="46"/>
      <c r="E544" s="46"/>
      <c r="F544" s="46"/>
      <c r="G544" s="46"/>
      <c r="H544" s="46"/>
      <c r="I544" s="46"/>
      <c r="J544" s="46"/>
      <c r="K544" s="46"/>
      <c r="L544" s="46"/>
      <c r="M544" s="46"/>
      <c r="N544" s="46"/>
      <c r="O544" s="46"/>
      <c r="P544" s="46"/>
      <c r="Q544" s="46"/>
      <c r="R544" s="46"/>
      <c r="S544" s="46"/>
      <c r="T544" s="46"/>
      <c r="U544" s="46"/>
      <c r="V544" s="46"/>
      <c r="W544" s="46"/>
      <c r="X544" s="46"/>
      <c r="Y544" s="46"/>
      <c r="Z544" s="46"/>
      <c r="AA544" s="46"/>
      <c r="AB544" s="46"/>
      <c r="AC544" s="46"/>
      <c r="AD544" s="46"/>
      <c r="AE544" s="46"/>
      <c r="AF544" s="46"/>
      <c r="AG544" s="46"/>
      <c r="AH544" s="46"/>
      <c r="AI544" s="46"/>
      <c r="AJ544" s="46"/>
      <c r="AK544" s="46"/>
      <c r="AL544" s="46"/>
      <c r="AM544" s="46"/>
    </row>
    <row r="545" customFormat="false" ht="21" hidden="false" customHeight="true" outlineLevel="0" collapsed="false">
      <c r="A545" s="46"/>
      <c r="B545" s="46"/>
      <c r="C545" s="46"/>
      <c r="D545" s="46"/>
      <c r="E545" s="46"/>
      <c r="F545" s="46"/>
      <c r="G545" s="46"/>
      <c r="H545" s="46"/>
      <c r="I545" s="46"/>
      <c r="J545" s="46"/>
      <c r="K545" s="46"/>
      <c r="L545" s="46"/>
      <c r="M545" s="46"/>
      <c r="N545" s="46"/>
      <c r="O545" s="46"/>
      <c r="P545" s="46"/>
      <c r="Q545" s="46"/>
      <c r="R545" s="46"/>
      <c r="S545" s="46"/>
      <c r="T545" s="46"/>
      <c r="U545" s="46"/>
      <c r="V545" s="46"/>
      <c r="W545" s="46"/>
      <c r="X545" s="46"/>
      <c r="Y545" s="46"/>
      <c r="Z545" s="46"/>
      <c r="AA545" s="46"/>
      <c r="AB545" s="46"/>
      <c r="AC545" s="46"/>
      <c r="AD545" s="46"/>
      <c r="AE545" s="46"/>
      <c r="AF545" s="46"/>
      <c r="AG545" s="46"/>
      <c r="AH545" s="46"/>
      <c r="AI545" s="46"/>
      <c r="AJ545" s="46"/>
      <c r="AK545" s="46"/>
      <c r="AL545" s="46"/>
      <c r="AM545" s="46"/>
    </row>
    <row r="546" customFormat="false" ht="21" hidden="false" customHeight="true" outlineLevel="0" collapsed="false">
      <c r="A546" s="46"/>
      <c r="B546" s="46"/>
      <c r="C546" s="46"/>
      <c r="D546" s="46"/>
      <c r="E546" s="46"/>
      <c r="F546" s="46"/>
      <c r="G546" s="46"/>
      <c r="H546" s="46"/>
      <c r="I546" s="46"/>
      <c r="J546" s="46"/>
      <c r="K546" s="46"/>
      <c r="L546" s="46"/>
      <c r="M546" s="46"/>
      <c r="N546" s="46"/>
      <c r="O546" s="46"/>
      <c r="P546" s="46"/>
      <c r="Q546" s="46"/>
      <c r="R546" s="46"/>
      <c r="S546" s="46"/>
      <c r="T546" s="46"/>
      <c r="U546" s="46"/>
      <c r="V546" s="46"/>
      <c r="W546" s="46"/>
      <c r="X546" s="46"/>
      <c r="Y546" s="46"/>
      <c r="Z546" s="46"/>
      <c r="AA546" s="46"/>
      <c r="AB546" s="46"/>
      <c r="AC546" s="46"/>
      <c r="AD546" s="46"/>
      <c r="AE546" s="46"/>
      <c r="AF546" s="46"/>
      <c r="AG546" s="46"/>
      <c r="AH546" s="46"/>
      <c r="AI546" s="46"/>
      <c r="AJ546" s="46"/>
      <c r="AK546" s="46"/>
      <c r="AL546" s="46"/>
      <c r="AM546" s="46"/>
    </row>
    <row r="547" customFormat="false" ht="21" hidden="false" customHeight="true" outlineLevel="0" collapsed="false">
      <c r="A547" s="46"/>
      <c r="B547" s="46"/>
      <c r="C547" s="46"/>
      <c r="D547" s="46"/>
      <c r="E547" s="46"/>
      <c r="F547" s="46"/>
      <c r="G547" s="46"/>
      <c r="H547" s="46"/>
      <c r="I547" s="46"/>
      <c r="J547" s="46"/>
      <c r="K547" s="46"/>
      <c r="L547" s="46"/>
      <c r="M547" s="46"/>
      <c r="N547" s="46"/>
      <c r="O547" s="46"/>
      <c r="P547" s="46"/>
      <c r="Q547" s="46"/>
      <c r="R547" s="46"/>
      <c r="S547" s="46"/>
      <c r="T547" s="46"/>
      <c r="U547" s="46"/>
      <c r="V547" s="46"/>
      <c r="W547" s="46"/>
      <c r="X547" s="46"/>
      <c r="Y547" s="46"/>
      <c r="Z547" s="46"/>
      <c r="AA547" s="46"/>
      <c r="AB547" s="46"/>
      <c r="AC547" s="46"/>
      <c r="AD547" s="46"/>
      <c r="AE547" s="46"/>
      <c r="AF547" s="46"/>
      <c r="AG547" s="46"/>
      <c r="AH547" s="46"/>
      <c r="AI547" s="46"/>
      <c r="AJ547" s="46"/>
      <c r="AK547" s="46"/>
      <c r="AL547" s="46"/>
      <c r="AM547" s="46"/>
    </row>
    <row r="548" customFormat="false" ht="21" hidden="false" customHeight="true" outlineLevel="0" collapsed="false">
      <c r="A548" s="46"/>
      <c r="B548" s="46"/>
      <c r="C548" s="46"/>
      <c r="D548" s="46"/>
      <c r="E548" s="46"/>
      <c r="F548" s="46"/>
      <c r="G548" s="46"/>
      <c r="H548" s="46"/>
      <c r="I548" s="46"/>
      <c r="J548" s="46"/>
      <c r="K548" s="46"/>
      <c r="L548" s="46"/>
      <c r="M548" s="46"/>
      <c r="N548" s="46"/>
      <c r="O548" s="46"/>
      <c r="P548" s="46"/>
      <c r="Q548" s="46"/>
      <c r="R548" s="46"/>
      <c r="S548" s="46"/>
      <c r="T548" s="46"/>
      <c r="U548" s="46"/>
      <c r="V548" s="46"/>
      <c r="W548" s="46"/>
      <c r="X548" s="46"/>
      <c r="Y548" s="46"/>
      <c r="Z548" s="46"/>
      <c r="AA548" s="46"/>
      <c r="AB548" s="46"/>
      <c r="AC548" s="46"/>
      <c r="AD548" s="46"/>
      <c r="AE548" s="46"/>
      <c r="AF548" s="46"/>
      <c r="AG548" s="46"/>
      <c r="AH548" s="46"/>
      <c r="AI548" s="46"/>
      <c r="AJ548" s="46"/>
      <c r="AK548" s="46"/>
      <c r="AL548" s="46"/>
      <c r="AM548" s="46"/>
    </row>
    <row r="549" customFormat="false" ht="21" hidden="false" customHeight="true" outlineLevel="0" collapsed="false">
      <c r="A549" s="46"/>
      <c r="B549" s="46"/>
      <c r="C549" s="46"/>
      <c r="D549" s="46"/>
      <c r="E549" s="46"/>
      <c r="F549" s="46"/>
      <c r="G549" s="46"/>
      <c r="H549" s="46"/>
      <c r="I549" s="46"/>
      <c r="J549" s="46"/>
      <c r="K549" s="46"/>
      <c r="L549" s="46"/>
      <c r="M549" s="46"/>
      <c r="N549" s="46"/>
      <c r="O549" s="46"/>
      <c r="P549" s="46"/>
      <c r="Q549" s="46"/>
      <c r="R549" s="46"/>
      <c r="S549" s="46"/>
      <c r="T549" s="46"/>
      <c r="U549" s="46"/>
      <c r="V549" s="46"/>
      <c r="W549" s="46"/>
      <c r="X549" s="46"/>
      <c r="Y549" s="46"/>
      <c r="Z549" s="46"/>
      <c r="AA549" s="46"/>
      <c r="AB549" s="46"/>
      <c r="AC549" s="46"/>
      <c r="AD549" s="46"/>
      <c r="AE549" s="46"/>
      <c r="AF549" s="46"/>
      <c r="AG549" s="46"/>
      <c r="AH549" s="46"/>
      <c r="AI549" s="46"/>
      <c r="AJ549" s="46"/>
      <c r="AK549" s="46"/>
      <c r="AL549" s="46"/>
      <c r="AM549" s="46"/>
    </row>
    <row r="550" customFormat="false" ht="21" hidden="false" customHeight="true" outlineLevel="0" collapsed="false">
      <c r="A550" s="46"/>
      <c r="B550" s="46"/>
      <c r="C550" s="46"/>
      <c r="D550" s="46"/>
      <c r="E550" s="46"/>
      <c r="F550" s="46"/>
      <c r="G550" s="46"/>
      <c r="H550" s="46"/>
      <c r="I550" s="46"/>
      <c r="J550" s="46"/>
      <c r="K550" s="46"/>
      <c r="L550" s="46"/>
      <c r="M550" s="46"/>
      <c r="N550" s="46"/>
      <c r="O550" s="46"/>
      <c r="P550" s="46"/>
      <c r="Q550" s="46"/>
      <c r="R550" s="46"/>
      <c r="S550" s="46"/>
      <c r="T550" s="46"/>
      <c r="U550" s="46"/>
      <c r="V550" s="46"/>
      <c r="W550" s="46"/>
      <c r="X550" s="46"/>
      <c r="Y550" s="46"/>
      <c r="Z550" s="46"/>
      <c r="AA550" s="46"/>
      <c r="AB550" s="46"/>
      <c r="AC550" s="46"/>
      <c r="AD550" s="46"/>
      <c r="AE550" s="46"/>
      <c r="AF550" s="46"/>
      <c r="AG550" s="46"/>
      <c r="AH550" s="46"/>
      <c r="AI550" s="46"/>
      <c r="AJ550" s="46"/>
      <c r="AK550" s="46"/>
      <c r="AL550" s="46"/>
      <c r="AM550" s="46"/>
    </row>
    <row r="551" customFormat="false" ht="21" hidden="false" customHeight="true" outlineLevel="0" collapsed="false">
      <c r="A551" s="46"/>
      <c r="B551" s="46"/>
      <c r="C551" s="46"/>
      <c r="D551" s="46"/>
      <c r="E551" s="46"/>
      <c r="F551" s="46"/>
      <c r="G551" s="46"/>
      <c r="H551" s="46"/>
      <c r="I551" s="46"/>
      <c r="J551" s="46"/>
      <c r="K551" s="46"/>
      <c r="L551" s="46"/>
      <c r="M551" s="46"/>
      <c r="N551" s="46"/>
      <c r="O551" s="46"/>
      <c r="P551" s="46"/>
      <c r="Q551" s="46"/>
      <c r="R551" s="46"/>
      <c r="S551" s="46"/>
      <c r="T551" s="46"/>
      <c r="U551" s="46"/>
      <c r="V551" s="46"/>
      <c r="W551" s="46"/>
      <c r="X551" s="46"/>
      <c r="Y551" s="46"/>
      <c r="Z551" s="46"/>
      <c r="AA551" s="46"/>
      <c r="AB551" s="46"/>
      <c r="AC551" s="46"/>
      <c r="AD551" s="46"/>
      <c r="AE551" s="46"/>
      <c r="AF551" s="46"/>
      <c r="AG551" s="46"/>
      <c r="AH551" s="46"/>
      <c r="AI551" s="46"/>
      <c r="AJ551" s="46"/>
      <c r="AK551" s="46"/>
      <c r="AL551" s="46"/>
      <c r="AM551" s="46"/>
    </row>
    <row r="552" customFormat="false" ht="21" hidden="false" customHeight="true" outlineLevel="0" collapsed="false">
      <c r="A552" s="46"/>
      <c r="B552" s="46"/>
      <c r="C552" s="46"/>
      <c r="D552" s="46"/>
      <c r="E552" s="46"/>
      <c r="F552" s="46"/>
      <c r="G552" s="46"/>
      <c r="H552" s="46"/>
      <c r="I552" s="46"/>
      <c r="J552" s="46"/>
      <c r="K552" s="46"/>
      <c r="L552" s="46"/>
      <c r="M552" s="46"/>
      <c r="N552" s="46"/>
      <c r="O552" s="46"/>
      <c r="P552" s="46"/>
      <c r="Q552" s="46"/>
      <c r="R552" s="46"/>
      <c r="S552" s="46"/>
      <c r="T552" s="46"/>
      <c r="U552" s="46"/>
      <c r="V552" s="46"/>
      <c r="W552" s="46"/>
      <c r="X552" s="46"/>
      <c r="Y552" s="46"/>
      <c r="Z552" s="46"/>
      <c r="AA552" s="46"/>
      <c r="AB552" s="46"/>
      <c r="AC552" s="46"/>
      <c r="AD552" s="46"/>
      <c r="AE552" s="46"/>
      <c r="AF552" s="46"/>
      <c r="AG552" s="46"/>
      <c r="AH552" s="46"/>
      <c r="AI552" s="46"/>
      <c r="AJ552" s="46"/>
      <c r="AK552" s="46"/>
      <c r="AL552" s="46"/>
      <c r="AM552" s="46"/>
    </row>
    <row r="553" customFormat="false" ht="21" hidden="false" customHeight="true" outlineLevel="0" collapsed="false">
      <c r="A553" s="46"/>
      <c r="B553" s="46"/>
      <c r="C553" s="46"/>
      <c r="D553" s="46"/>
      <c r="E553" s="46"/>
      <c r="F553" s="46"/>
      <c r="G553" s="46"/>
      <c r="H553" s="46"/>
      <c r="I553" s="46"/>
      <c r="J553" s="46"/>
      <c r="K553" s="46"/>
      <c r="L553" s="46"/>
      <c r="M553" s="46"/>
      <c r="N553" s="46"/>
      <c r="O553" s="46"/>
      <c r="P553" s="46"/>
      <c r="Q553" s="46"/>
      <c r="R553" s="46"/>
      <c r="S553" s="46"/>
      <c r="T553" s="46"/>
      <c r="U553" s="46"/>
      <c r="V553" s="46"/>
      <c r="W553" s="46"/>
      <c r="X553" s="46"/>
      <c r="Y553" s="46"/>
      <c r="Z553" s="46"/>
      <c r="AA553" s="46"/>
      <c r="AB553" s="46"/>
      <c r="AC553" s="46"/>
      <c r="AD553" s="46"/>
      <c r="AE553" s="46"/>
      <c r="AF553" s="46"/>
      <c r="AG553" s="46"/>
      <c r="AH553" s="46"/>
      <c r="AI553" s="46"/>
      <c r="AJ553" s="46"/>
      <c r="AK553" s="46"/>
      <c r="AL553" s="46"/>
      <c r="AM553" s="46"/>
    </row>
    <row r="554" customFormat="false" ht="21" hidden="false" customHeight="true" outlineLevel="0" collapsed="false">
      <c r="A554" s="46"/>
      <c r="B554" s="46"/>
      <c r="C554" s="46"/>
      <c r="D554" s="46"/>
      <c r="E554" s="46"/>
      <c r="F554" s="46"/>
      <c r="G554" s="46"/>
      <c r="H554" s="46"/>
      <c r="I554" s="46"/>
      <c r="J554" s="46"/>
      <c r="K554" s="46"/>
      <c r="L554" s="46"/>
      <c r="M554" s="46"/>
      <c r="N554" s="46"/>
      <c r="O554" s="46"/>
      <c r="P554" s="46"/>
      <c r="Q554" s="46"/>
      <c r="R554" s="46"/>
      <c r="S554" s="46"/>
      <c r="T554" s="46"/>
      <c r="U554" s="46"/>
      <c r="V554" s="46"/>
      <c r="W554" s="46"/>
      <c r="X554" s="46"/>
      <c r="Y554" s="46"/>
      <c r="Z554" s="46"/>
      <c r="AA554" s="46"/>
      <c r="AB554" s="46"/>
      <c r="AC554" s="46"/>
      <c r="AD554" s="46"/>
      <c r="AE554" s="46"/>
      <c r="AF554" s="46"/>
      <c r="AG554" s="46"/>
      <c r="AH554" s="46"/>
      <c r="AI554" s="46"/>
      <c r="AJ554" s="46"/>
      <c r="AK554" s="46"/>
      <c r="AL554" s="46"/>
      <c r="AM554" s="46"/>
    </row>
    <row r="555" customFormat="false" ht="21" hidden="false" customHeight="true" outlineLevel="0" collapsed="false">
      <c r="A555" s="46"/>
      <c r="B555" s="46"/>
      <c r="C555" s="46"/>
      <c r="D555" s="46"/>
      <c r="E555" s="46"/>
      <c r="F555" s="46"/>
      <c r="G555" s="46"/>
      <c r="H555" s="46"/>
      <c r="I555" s="46"/>
      <c r="J555" s="46"/>
      <c r="K555" s="46"/>
      <c r="L555" s="46"/>
      <c r="M555" s="46"/>
      <c r="N555" s="46"/>
      <c r="O555" s="46"/>
      <c r="P555" s="46"/>
      <c r="Q555" s="46"/>
      <c r="R555" s="46"/>
      <c r="S555" s="46"/>
      <c r="T555" s="46"/>
      <c r="U555" s="46"/>
      <c r="V555" s="46"/>
      <c r="W555" s="46"/>
      <c r="X555" s="46"/>
      <c r="Y555" s="46"/>
      <c r="Z555" s="46"/>
      <c r="AA555" s="46"/>
      <c r="AB555" s="46"/>
      <c r="AC555" s="46"/>
      <c r="AD555" s="46"/>
      <c r="AE555" s="46"/>
      <c r="AF555" s="46"/>
      <c r="AG555" s="46"/>
      <c r="AH555" s="46"/>
      <c r="AI555" s="46"/>
      <c r="AJ555" s="46"/>
      <c r="AK555" s="46"/>
      <c r="AL555" s="46"/>
      <c r="AM555" s="46"/>
    </row>
    <row r="556" customFormat="false" ht="21" hidden="false" customHeight="true" outlineLevel="0" collapsed="false">
      <c r="A556" s="46"/>
      <c r="B556" s="46"/>
      <c r="C556" s="46"/>
      <c r="D556" s="46"/>
      <c r="E556" s="46"/>
      <c r="F556" s="46"/>
      <c r="G556" s="46"/>
      <c r="H556" s="46"/>
      <c r="I556" s="46"/>
      <c r="J556" s="46"/>
      <c r="K556" s="46"/>
      <c r="L556" s="46"/>
      <c r="M556" s="46"/>
      <c r="N556" s="46"/>
      <c r="O556" s="46"/>
      <c r="P556" s="46"/>
      <c r="Q556" s="46"/>
      <c r="R556" s="46"/>
      <c r="S556" s="46"/>
      <c r="T556" s="46"/>
      <c r="U556" s="46"/>
      <c r="V556" s="46"/>
      <c r="W556" s="46"/>
      <c r="X556" s="46"/>
      <c r="Y556" s="46"/>
      <c r="Z556" s="46"/>
      <c r="AA556" s="46"/>
      <c r="AB556" s="46"/>
      <c r="AC556" s="46"/>
      <c r="AD556" s="46"/>
      <c r="AE556" s="46"/>
      <c r="AF556" s="46"/>
      <c r="AG556" s="46"/>
      <c r="AH556" s="46"/>
      <c r="AI556" s="46"/>
      <c r="AJ556" s="46"/>
      <c r="AK556" s="46"/>
      <c r="AL556" s="46"/>
      <c r="AM556" s="46"/>
    </row>
    <row r="557" customFormat="false" ht="21" hidden="false" customHeight="true" outlineLevel="0" collapsed="false">
      <c r="A557" s="46"/>
      <c r="B557" s="46"/>
      <c r="C557" s="46"/>
      <c r="D557" s="46"/>
      <c r="E557" s="46"/>
      <c r="F557" s="46"/>
      <c r="G557" s="46"/>
      <c r="H557" s="46"/>
      <c r="I557" s="46"/>
      <c r="J557" s="46"/>
      <c r="K557" s="46"/>
      <c r="L557" s="46"/>
      <c r="M557" s="46"/>
      <c r="N557" s="46"/>
      <c r="O557" s="46"/>
      <c r="P557" s="46"/>
      <c r="Q557" s="46"/>
      <c r="R557" s="46"/>
      <c r="S557" s="46"/>
      <c r="T557" s="46"/>
      <c r="U557" s="46"/>
      <c r="V557" s="46"/>
      <c r="W557" s="46"/>
      <c r="X557" s="46"/>
      <c r="Y557" s="46"/>
      <c r="Z557" s="46"/>
      <c r="AA557" s="46"/>
      <c r="AB557" s="46"/>
      <c r="AC557" s="46"/>
      <c r="AD557" s="46"/>
      <c r="AE557" s="46"/>
      <c r="AF557" s="46"/>
      <c r="AG557" s="46"/>
      <c r="AH557" s="46"/>
      <c r="AI557" s="46"/>
      <c r="AJ557" s="46"/>
      <c r="AK557" s="46"/>
      <c r="AL557" s="46"/>
      <c r="AM557" s="46"/>
    </row>
    <row r="558" customFormat="false" ht="21" hidden="false" customHeight="true" outlineLevel="0" collapsed="false">
      <c r="A558" s="46"/>
      <c r="B558" s="46"/>
      <c r="C558" s="46"/>
      <c r="D558" s="46"/>
      <c r="E558" s="46"/>
      <c r="F558" s="46"/>
      <c r="G558" s="46"/>
      <c r="H558" s="46"/>
      <c r="I558" s="46"/>
      <c r="J558" s="46"/>
      <c r="K558" s="46"/>
      <c r="L558" s="46"/>
      <c r="M558" s="46"/>
      <c r="N558" s="46"/>
      <c r="O558" s="46"/>
      <c r="P558" s="46"/>
      <c r="Q558" s="46"/>
      <c r="R558" s="46"/>
      <c r="S558" s="46"/>
      <c r="T558" s="46"/>
      <c r="U558" s="46"/>
      <c r="V558" s="46"/>
      <c r="W558" s="46"/>
      <c r="X558" s="46"/>
      <c r="Y558" s="46"/>
      <c r="Z558" s="46"/>
      <c r="AA558" s="46"/>
      <c r="AB558" s="46"/>
      <c r="AC558" s="46"/>
      <c r="AD558" s="46"/>
      <c r="AE558" s="46"/>
      <c r="AF558" s="46"/>
      <c r="AG558" s="46"/>
      <c r="AH558" s="46"/>
      <c r="AI558" s="46"/>
      <c r="AJ558" s="46"/>
      <c r="AK558" s="46"/>
      <c r="AL558" s="46"/>
      <c r="AM558" s="46"/>
    </row>
    <row r="559" customFormat="false" ht="21" hidden="false" customHeight="true" outlineLevel="0" collapsed="false">
      <c r="A559" s="46"/>
      <c r="B559" s="46"/>
      <c r="C559" s="46"/>
      <c r="D559" s="46"/>
      <c r="E559" s="46"/>
      <c r="F559" s="46"/>
      <c r="G559" s="46"/>
      <c r="H559" s="46"/>
      <c r="I559" s="46"/>
      <c r="J559" s="46"/>
      <c r="K559" s="46"/>
      <c r="L559" s="46"/>
      <c r="M559" s="46"/>
      <c r="N559" s="46"/>
      <c r="O559" s="46"/>
      <c r="P559" s="46"/>
      <c r="Q559" s="46"/>
      <c r="R559" s="46"/>
      <c r="S559" s="46"/>
      <c r="T559" s="46"/>
      <c r="U559" s="46"/>
      <c r="V559" s="46"/>
      <c r="W559" s="46"/>
      <c r="X559" s="46"/>
      <c r="Y559" s="46"/>
      <c r="Z559" s="46"/>
      <c r="AA559" s="46"/>
      <c r="AB559" s="46"/>
      <c r="AC559" s="46"/>
      <c r="AD559" s="46"/>
      <c r="AE559" s="46"/>
      <c r="AF559" s="46"/>
      <c r="AG559" s="46"/>
      <c r="AH559" s="46"/>
      <c r="AI559" s="46"/>
      <c r="AJ559" s="46"/>
      <c r="AK559" s="46"/>
      <c r="AL559" s="46"/>
      <c r="AM559" s="46"/>
    </row>
    <row r="560" customFormat="false" ht="21" hidden="false" customHeight="true" outlineLevel="0" collapsed="false">
      <c r="A560" s="46"/>
      <c r="B560" s="46"/>
      <c r="C560" s="46"/>
      <c r="D560" s="46"/>
      <c r="E560" s="46"/>
      <c r="F560" s="46"/>
      <c r="G560" s="46"/>
      <c r="H560" s="46"/>
      <c r="I560" s="46"/>
      <c r="J560" s="46"/>
      <c r="K560" s="46"/>
      <c r="L560" s="46"/>
      <c r="M560" s="46"/>
      <c r="N560" s="46"/>
      <c r="O560" s="46"/>
      <c r="P560" s="46"/>
      <c r="Q560" s="46"/>
      <c r="R560" s="46"/>
      <c r="S560" s="46"/>
      <c r="T560" s="46"/>
      <c r="U560" s="46"/>
      <c r="V560" s="46"/>
      <c r="W560" s="46"/>
      <c r="X560" s="46"/>
      <c r="Y560" s="46"/>
      <c r="Z560" s="46"/>
      <c r="AA560" s="46"/>
      <c r="AB560" s="46"/>
      <c r="AC560" s="46"/>
      <c r="AD560" s="46"/>
      <c r="AE560" s="46"/>
      <c r="AF560" s="46"/>
      <c r="AG560" s="46"/>
      <c r="AH560" s="46"/>
      <c r="AI560" s="46"/>
      <c r="AJ560" s="46"/>
      <c r="AK560" s="46"/>
      <c r="AL560" s="46"/>
      <c r="AM560" s="46"/>
    </row>
    <row r="561" customFormat="false" ht="21" hidden="false" customHeight="true" outlineLevel="0" collapsed="false">
      <c r="A561" s="46"/>
      <c r="B561" s="46"/>
      <c r="C561" s="46"/>
      <c r="D561" s="46"/>
      <c r="E561" s="46"/>
      <c r="F561" s="46"/>
      <c r="G561" s="46"/>
      <c r="H561" s="46"/>
      <c r="I561" s="46"/>
      <c r="J561" s="46"/>
      <c r="K561" s="46"/>
      <c r="L561" s="46"/>
      <c r="M561" s="46"/>
      <c r="N561" s="46"/>
      <c r="O561" s="46"/>
      <c r="P561" s="46"/>
      <c r="Q561" s="46"/>
      <c r="R561" s="46"/>
      <c r="S561" s="46"/>
      <c r="T561" s="46"/>
      <c r="U561" s="46"/>
      <c r="V561" s="46"/>
      <c r="W561" s="46"/>
      <c r="X561" s="46"/>
      <c r="Y561" s="46"/>
      <c r="Z561" s="46"/>
      <c r="AA561" s="46"/>
      <c r="AB561" s="46"/>
      <c r="AC561" s="46"/>
      <c r="AD561" s="46"/>
      <c r="AE561" s="46"/>
      <c r="AF561" s="46"/>
      <c r="AG561" s="46"/>
      <c r="AH561" s="46"/>
      <c r="AI561" s="46"/>
      <c r="AJ561" s="46"/>
      <c r="AK561" s="46"/>
      <c r="AL561" s="46"/>
      <c r="AM561" s="46"/>
    </row>
    <row r="562" customFormat="false" ht="21" hidden="false" customHeight="true" outlineLevel="0" collapsed="false">
      <c r="A562" s="46"/>
      <c r="B562" s="46"/>
      <c r="C562" s="46"/>
      <c r="D562" s="46"/>
      <c r="E562" s="46"/>
      <c r="F562" s="46"/>
      <c r="G562" s="46"/>
      <c r="H562" s="46"/>
      <c r="I562" s="46"/>
      <c r="J562" s="46"/>
      <c r="K562" s="46"/>
      <c r="L562" s="46"/>
      <c r="M562" s="46"/>
      <c r="N562" s="46"/>
      <c r="O562" s="46"/>
      <c r="P562" s="46"/>
      <c r="Q562" s="46"/>
      <c r="R562" s="46"/>
      <c r="S562" s="46"/>
      <c r="T562" s="46"/>
      <c r="U562" s="46"/>
      <c r="V562" s="46"/>
      <c r="W562" s="46"/>
      <c r="X562" s="46"/>
      <c r="Y562" s="46"/>
      <c r="Z562" s="46"/>
      <c r="AA562" s="46"/>
      <c r="AB562" s="46"/>
      <c r="AC562" s="46"/>
      <c r="AD562" s="46"/>
      <c r="AE562" s="46"/>
      <c r="AF562" s="46"/>
      <c r="AG562" s="46"/>
      <c r="AH562" s="46"/>
      <c r="AI562" s="46"/>
      <c r="AJ562" s="46"/>
      <c r="AK562" s="46"/>
      <c r="AL562" s="46"/>
      <c r="AM562" s="46"/>
    </row>
    <row r="563" customFormat="false" ht="21" hidden="false" customHeight="true" outlineLevel="0" collapsed="false">
      <c r="A563" s="46"/>
      <c r="B563" s="46"/>
      <c r="C563" s="46"/>
      <c r="D563" s="46"/>
      <c r="E563" s="46"/>
      <c r="F563" s="46"/>
      <c r="G563" s="46"/>
      <c r="H563" s="46"/>
      <c r="I563" s="46"/>
      <c r="J563" s="46"/>
      <c r="K563" s="46"/>
      <c r="L563" s="46"/>
      <c r="M563" s="46"/>
      <c r="N563" s="46"/>
      <c r="O563" s="46"/>
      <c r="P563" s="46"/>
      <c r="Q563" s="46"/>
      <c r="R563" s="46"/>
      <c r="S563" s="46"/>
      <c r="T563" s="46"/>
      <c r="U563" s="46"/>
      <c r="V563" s="46"/>
      <c r="W563" s="46"/>
      <c r="X563" s="46"/>
      <c r="Y563" s="46"/>
      <c r="Z563" s="46"/>
      <c r="AA563" s="46"/>
      <c r="AB563" s="46"/>
      <c r="AC563" s="46"/>
      <c r="AD563" s="46"/>
      <c r="AE563" s="46"/>
      <c r="AF563" s="46"/>
      <c r="AG563" s="46"/>
      <c r="AH563" s="46"/>
      <c r="AI563" s="46"/>
      <c r="AJ563" s="46"/>
      <c r="AK563" s="46"/>
      <c r="AL563" s="46"/>
      <c r="AM563" s="46"/>
    </row>
    <row r="564" customFormat="false" ht="21" hidden="false" customHeight="true" outlineLevel="0" collapsed="false">
      <c r="A564" s="46"/>
      <c r="B564" s="46"/>
      <c r="C564" s="46"/>
      <c r="D564" s="46"/>
      <c r="E564" s="46"/>
      <c r="F564" s="46"/>
      <c r="G564" s="46"/>
      <c r="H564" s="46"/>
      <c r="I564" s="46"/>
      <c r="J564" s="46"/>
      <c r="K564" s="46"/>
      <c r="L564" s="46"/>
      <c r="M564" s="46"/>
      <c r="N564" s="46"/>
      <c r="O564" s="46"/>
      <c r="P564" s="46"/>
      <c r="Q564" s="46"/>
      <c r="R564" s="46"/>
      <c r="S564" s="46"/>
      <c r="T564" s="46"/>
      <c r="U564" s="46"/>
      <c r="V564" s="46"/>
      <c r="W564" s="46"/>
      <c r="X564" s="46"/>
      <c r="Y564" s="46"/>
      <c r="Z564" s="46"/>
      <c r="AA564" s="46"/>
      <c r="AB564" s="46"/>
      <c r="AC564" s="46"/>
      <c r="AD564" s="46"/>
      <c r="AE564" s="46"/>
      <c r="AF564" s="46"/>
      <c r="AG564" s="46"/>
      <c r="AH564" s="46"/>
      <c r="AI564" s="46"/>
      <c r="AJ564" s="46"/>
      <c r="AK564" s="46"/>
      <c r="AL564" s="46"/>
      <c r="AM564" s="46"/>
    </row>
    <row r="565" customFormat="false" ht="21" hidden="false" customHeight="true" outlineLevel="0" collapsed="false">
      <c r="A565" s="46"/>
      <c r="B565" s="46"/>
      <c r="C565" s="46"/>
      <c r="D565" s="46"/>
      <c r="E565" s="46"/>
      <c r="F565" s="46"/>
      <c r="G565" s="46"/>
      <c r="H565" s="46"/>
      <c r="I565" s="46"/>
      <c r="J565" s="46"/>
      <c r="K565" s="46"/>
      <c r="L565" s="46"/>
      <c r="M565" s="46"/>
      <c r="N565" s="46"/>
      <c r="O565" s="46"/>
      <c r="P565" s="46"/>
      <c r="Q565" s="46"/>
      <c r="R565" s="46"/>
      <c r="S565" s="46"/>
      <c r="T565" s="46"/>
      <c r="U565" s="46"/>
      <c r="V565" s="46"/>
      <c r="W565" s="46"/>
      <c r="X565" s="46"/>
      <c r="Y565" s="46"/>
      <c r="Z565" s="46"/>
      <c r="AA565" s="46"/>
      <c r="AB565" s="46"/>
      <c r="AC565" s="46"/>
      <c r="AD565" s="46"/>
      <c r="AE565" s="46"/>
      <c r="AF565" s="46"/>
      <c r="AG565" s="46"/>
      <c r="AH565" s="46"/>
      <c r="AI565" s="46"/>
      <c r="AJ565" s="46"/>
      <c r="AK565" s="46"/>
      <c r="AL565" s="46"/>
      <c r="AM565" s="46"/>
    </row>
    <row r="566" customFormat="false" ht="21" hidden="false" customHeight="true" outlineLevel="0" collapsed="false">
      <c r="A566" s="46"/>
      <c r="B566" s="46"/>
      <c r="C566" s="46"/>
      <c r="D566" s="46"/>
      <c r="E566" s="46"/>
      <c r="F566" s="46"/>
      <c r="G566" s="46"/>
      <c r="H566" s="46"/>
      <c r="I566" s="46"/>
      <c r="J566" s="46"/>
      <c r="K566" s="46"/>
      <c r="L566" s="46"/>
      <c r="M566" s="46"/>
      <c r="N566" s="46"/>
      <c r="O566" s="46"/>
      <c r="P566" s="46"/>
      <c r="Q566" s="46"/>
      <c r="R566" s="46"/>
      <c r="S566" s="46"/>
      <c r="T566" s="46"/>
      <c r="U566" s="46"/>
      <c r="V566" s="46"/>
      <c r="W566" s="46"/>
      <c r="X566" s="46"/>
      <c r="Y566" s="46"/>
      <c r="Z566" s="46"/>
      <c r="AA566" s="46"/>
      <c r="AB566" s="46"/>
      <c r="AC566" s="46"/>
      <c r="AD566" s="46"/>
      <c r="AE566" s="46"/>
      <c r="AF566" s="46"/>
      <c r="AG566" s="46"/>
      <c r="AH566" s="46"/>
      <c r="AI566" s="46"/>
      <c r="AJ566" s="46"/>
      <c r="AK566" s="46"/>
      <c r="AL566" s="46"/>
      <c r="AM566" s="46"/>
    </row>
    <row r="567" customFormat="false" ht="21" hidden="false" customHeight="true" outlineLevel="0" collapsed="false">
      <c r="A567" s="46"/>
      <c r="B567" s="46"/>
      <c r="C567" s="46"/>
      <c r="D567" s="46"/>
      <c r="E567" s="46"/>
      <c r="F567" s="46"/>
      <c r="G567" s="46"/>
      <c r="H567" s="46"/>
      <c r="I567" s="46"/>
      <c r="J567" s="46"/>
      <c r="K567" s="46"/>
      <c r="L567" s="46"/>
      <c r="M567" s="46"/>
      <c r="N567" s="46"/>
      <c r="O567" s="46"/>
      <c r="P567" s="46"/>
      <c r="Q567" s="46"/>
      <c r="R567" s="46"/>
      <c r="S567" s="46"/>
      <c r="T567" s="46"/>
      <c r="U567" s="46"/>
      <c r="V567" s="46"/>
      <c r="W567" s="46"/>
      <c r="X567" s="46"/>
      <c r="Y567" s="46"/>
      <c r="Z567" s="46"/>
      <c r="AA567" s="46"/>
      <c r="AB567" s="46"/>
      <c r="AC567" s="46"/>
      <c r="AD567" s="46"/>
      <c r="AE567" s="46"/>
      <c r="AF567" s="46"/>
      <c r="AG567" s="46"/>
      <c r="AH567" s="46"/>
      <c r="AI567" s="46"/>
      <c r="AJ567" s="46"/>
      <c r="AK567" s="46"/>
      <c r="AL567" s="46"/>
      <c r="AM567" s="46"/>
    </row>
    <row r="568" customFormat="false" ht="21" hidden="false" customHeight="true" outlineLevel="0" collapsed="false">
      <c r="A568" s="46"/>
      <c r="B568" s="46"/>
      <c r="C568" s="46"/>
      <c r="D568" s="46"/>
      <c r="E568" s="46"/>
      <c r="F568" s="46"/>
      <c r="G568" s="46"/>
      <c r="H568" s="46"/>
      <c r="I568" s="46"/>
      <c r="J568" s="46"/>
      <c r="K568" s="46"/>
      <c r="L568" s="46"/>
      <c r="M568" s="46"/>
      <c r="N568" s="46"/>
      <c r="O568" s="46"/>
      <c r="P568" s="46"/>
      <c r="Q568" s="46"/>
      <c r="R568" s="46"/>
      <c r="S568" s="46"/>
      <c r="T568" s="46"/>
      <c r="U568" s="46"/>
      <c r="V568" s="46"/>
      <c r="W568" s="46"/>
      <c r="X568" s="46"/>
      <c r="Y568" s="46"/>
      <c r="Z568" s="46"/>
      <c r="AA568" s="46"/>
      <c r="AB568" s="46"/>
      <c r="AC568" s="46"/>
      <c r="AD568" s="46"/>
      <c r="AE568" s="46"/>
      <c r="AF568" s="46"/>
      <c r="AG568" s="46"/>
      <c r="AH568" s="46"/>
      <c r="AI568" s="46"/>
      <c r="AJ568" s="46"/>
      <c r="AK568" s="46"/>
      <c r="AL568" s="46"/>
      <c r="AM568" s="46"/>
    </row>
    <row r="569" customFormat="false" ht="21" hidden="false" customHeight="true" outlineLevel="0" collapsed="false">
      <c r="A569" s="46"/>
      <c r="B569" s="46"/>
      <c r="C569" s="46"/>
      <c r="D569" s="46"/>
      <c r="E569" s="46"/>
      <c r="F569" s="46"/>
      <c r="G569" s="46"/>
      <c r="H569" s="46"/>
      <c r="I569" s="46"/>
      <c r="J569" s="46"/>
      <c r="K569" s="46"/>
      <c r="L569" s="46"/>
      <c r="M569" s="46"/>
      <c r="N569" s="46"/>
      <c r="O569" s="46"/>
      <c r="P569" s="46"/>
      <c r="Q569" s="46"/>
      <c r="R569" s="46"/>
      <c r="S569" s="46"/>
      <c r="T569" s="46"/>
      <c r="U569" s="46"/>
      <c r="V569" s="46"/>
      <c r="W569" s="46"/>
      <c r="X569" s="46"/>
      <c r="Y569" s="46"/>
      <c r="Z569" s="46"/>
      <c r="AA569" s="46"/>
      <c r="AB569" s="46"/>
      <c r="AC569" s="46"/>
      <c r="AD569" s="46"/>
      <c r="AE569" s="46"/>
      <c r="AF569" s="46"/>
      <c r="AG569" s="46"/>
      <c r="AH569" s="46"/>
      <c r="AI569" s="46"/>
      <c r="AJ569" s="46"/>
      <c r="AK569" s="46"/>
      <c r="AL569" s="46"/>
      <c r="AM569" s="46"/>
    </row>
    <row r="570" customFormat="false" ht="21" hidden="false" customHeight="true" outlineLevel="0" collapsed="false">
      <c r="A570" s="46"/>
      <c r="B570" s="46"/>
      <c r="C570" s="46"/>
      <c r="D570" s="46"/>
      <c r="E570" s="46"/>
      <c r="F570" s="46"/>
      <c r="G570" s="46"/>
      <c r="H570" s="46"/>
      <c r="I570" s="46"/>
      <c r="J570" s="46"/>
      <c r="K570" s="46"/>
      <c r="L570" s="46"/>
      <c r="M570" s="46"/>
      <c r="N570" s="46"/>
      <c r="O570" s="46"/>
      <c r="P570" s="46"/>
      <c r="Q570" s="46"/>
      <c r="R570" s="46"/>
      <c r="S570" s="46"/>
      <c r="T570" s="46"/>
      <c r="U570" s="46"/>
      <c r="V570" s="46"/>
      <c r="W570" s="46"/>
      <c r="X570" s="46"/>
      <c r="Y570" s="46"/>
      <c r="Z570" s="46"/>
      <c r="AA570" s="46"/>
      <c r="AB570" s="46"/>
      <c r="AC570" s="46"/>
      <c r="AD570" s="46"/>
      <c r="AE570" s="46"/>
      <c r="AF570" s="46"/>
      <c r="AG570" s="46"/>
      <c r="AH570" s="46"/>
      <c r="AI570" s="46"/>
      <c r="AJ570" s="46"/>
      <c r="AK570" s="46"/>
      <c r="AL570" s="46"/>
      <c r="AM570" s="46"/>
    </row>
    <row r="571" customFormat="false" ht="21" hidden="false" customHeight="true" outlineLevel="0" collapsed="false">
      <c r="A571" s="46"/>
      <c r="B571" s="46"/>
      <c r="C571" s="46"/>
      <c r="D571" s="46"/>
      <c r="E571" s="46"/>
      <c r="F571" s="46"/>
      <c r="G571" s="46"/>
      <c r="H571" s="46"/>
      <c r="I571" s="46"/>
      <c r="J571" s="46"/>
      <c r="K571" s="46"/>
      <c r="L571" s="46"/>
      <c r="M571" s="46"/>
      <c r="N571" s="46"/>
      <c r="O571" s="46"/>
      <c r="P571" s="46"/>
      <c r="Q571" s="46"/>
      <c r="R571" s="46"/>
      <c r="S571" s="46"/>
      <c r="T571" s="46"/>
      <c r="U571" s="46"/>
      <c r="V571" s="46"/>
      <c r="W571" s="46"/>
      <c r="X571" s="46"/>
      <c r="Y571" s="46"/>
      <c r="Z571" s="46"/>
      <c r="AA571" s="46"/>
      <c r="AB571" s="46"/>
      <c r="AC571" s="46"/>
      <c r="AD571" s="46"/>
      <c r="AE571" s="46"/>
      <c r="AF571" s="46"/>
      <c r="AG571" s="46"/>
      <c r="AH571" s="46"/>
      <c r="AI571" s="46"/>
      <c r="AJ571" s="46"/>
      <c r="AK571" s="46"/>
      <c r="AL571" s="46"/>
      <c r="AM571" s="46"/>
    </row>
    <row r="572" customFormat="false" ht="21" hidden="false" customHeight="true" outlineLevel="0" collapsed="false">
      <c r="A572" s="46"/>
      <c r="B572" s="46"/>
      <c r="C572" s="46"/>
      <c r="D572" s="46"/>
      <c r="E572" s="46"/>
      <c r="F572" s="46"/>
      <c r="G572" s="46"/>
      <c r="H572" s="46"/>
      <c r="I572" s="46"/>
      <c r="J572" s="46"/>
      <c r="K572" s="46"/>
      <c r="L572" s="46"/>
      <c r="M572" s="46"/>
      <c r="N572" s="46"/>
      <c r="O572" s="46"/>
      <c r="P572" s="46"/>
      <c r="Q572" s="46"/>
      <c r="R572" s="46"/>
      <c r="S572" s="46"/>
      <c r="T572" s="46"/>
      <c r="U572" s="46"/>
      <c r="V572" s="46"/>
      <c r="W572" s="46"/>
      <c r="X572" s="46"/>
      <c r="Y572" s="46"/>
      <c r="Z572" s="46"/>
      <c r="AA572" s="46"/>
      <c r="AB572" s="46"/>
      <c r="AC572" s="46"/>
      <c r="AD572" s="46"/>
      <c r="AE572" s="46"/>
      <c r="AF572" s="46"/>
      <c r="AG572" s="46"/>
      <c r="AH572" s="46"/>
      <c r="AI572" s="46"/>
      <c r="AJ572" s="46"/>
      <c r="AK572" s="46"/>
      <c r="AL572" s="46"/>
      <c r="AM572" s="46"/>
    </row>
    <row r="573" customFormat="false" ht="21" hidden="false" customHeight="true" outlineLevel="0" collapsed="false">
      <c r="A573" s="46"/>
      <c r="B573" s="46"/>
      <c r="C573" s="46"/>
      <c r="D573" s="46"/>
      <c r="E573" s="46"/>
      <c r="F573" s="46"/>
      <c r="G573" s="46"/>
      <c r="H573" s="46"/>
      <c r="I573" s="46"/>
      <c r="J573" s="46"/>
      <c r="K573" s="46"/>
      <c r="L573" s="46"/>
      <c r="M573" s="46"/>
      <c r="N573" s="46"/>
      <c r="O573" s="46"/>
      <c r="P573" s="46"/>
      <c r="Q573" s="46"/>
      <c r="R573" s="46"/>
      <c r="S573" s="46"/>
      <c r="T573" s="46"/>
      <c r="U573" s="46"/>
      <c r="V573" s="46"/>
      <c r="W573" s="46"/>
      <c r="X573" s="46"/>
      <c r="Y573" s="46"/>
      <c r="Z573" s="46"/>
      <c r="AA573" s="46"/>
      <c r="AB573" s="46"/>
      <c r="AC573" s="46"/>
      <c r="AD573" s="46"/>
      <c r="AE573" s="46"/>
      <c r="AF573" s="46"/>
      <c r="AG573" s="46"/>
      <c r="AH573" s="46"/>
      <c r="AI573" s="46"/>
      <c r="AJ573" s="46"/>
      <c r="AK573" s="46"/>
      <c r="AL573" s="46"/>
      <c r="AM573" s="46"/>
    </row>
    <row r="574" customFormat="false" ht="21" hidden="false" customHeight="true" outlineLevel="0" collapsed="false">
      <c r="A574" s="46"/>
      <c r="B574" s="46"/>
      <c r="C574" s="46"/>
      <c r="D574" s="46"/>
      <c r="E574" s="46"/>
      <c r="F574" s="46"/>
      <c r="G574" s="46"/>
      <c r="H574" s="46"/>
      <c r="I574" s="46"/>
      <c r="J574" s="46"/>
      <c r="K574" s="46"/>
      <c r="L574" s="46"/>
      <c r="M574" s="46"/>
      <c r="N574" s="46"/>
      <c r="O574" s="46"/>
      <c r="P574" s="46"/>
      <c r="Q574" s="46"/>
      <c r="R574" s="46"/>
      <c r="S574" s="46"/>
      <c r="T574" s="46"/>
      <c r="U574" s="46"/>
      <c r="V574" s="46"/>
      <c r="W574" s="46"/>
      <c r="X574" s="46"/>
      <c r="Y574" s="46"/>
      <c r="Z574" s="46"/>
      <c r="AA574" s="46"/>
      <c r="AB574" s="46"/>
      <c r="AC574" s="46"/>
      <c r="AD574" s="46"/>
      <c r="AE574" s="46"/>
      <c r="AF574" s="46"/>
      <c r="AG574" s="46"/>
      <c r="AH574" s="46"/>
      <c r="AI574" s="46"/>
      <c r="AJ574" s="46"/>
      <c r="AK574" s="46"/>
      <c r="AL574" s="46"/>
      <c r="AM574" s="46"/>
    </row>
    <row r="575" customFormat="false" ht="21" hidden="false" customHeight="true" outlineLevel="0" collapsed="false">
      <c r="A575" s="46"/>
      <c r="B575" s="46"/>
      <c r="C575" s="46"/>
      <c r="D575" s="46"/>
      <c r="E575" s="46"/>
      <c r="F575" s="46"/>
      <c r="G575" s="46"/>
      <c r="H575" s="46"/>
      <c r="I575" s="46"/>
      <c r="J575" s="46"/>
      <c r="K575" s="46"/>
      <c r="L575" s="46"/>
      <c r="M575" s="46"/>
      <c r="N575" s="46"/>
      <c r="O575" s="46"/>
      <c r="P575" s="46"/>
      <c r="Q575" s="46"/>
      <c r="R575" s="46"/>
      <c r="S575" s="46"/>
      <c r="T575" s="46"/>
      <c r="U575" s="46"/>
      <c r="V575" s="46"/>
      <c r="W575" s="46"/>
      <c r="X575" s="46"/>
      <c r="Y575" s="46"/>
      <c r="Z575" s="46"/>
      <c r="AA575" s="46"/>
      <c r="AB575" s="46"/>
      <c r="AC575" s="46"/>
      <c r="AD575" s="46"/>
      <c r="AE575" s="46"/>
      <c r="AF575" s="46"/>
      <c r="AG575" s="46"/>
      <c r="AH575" s="46"/>
      <c r="AI575" s="46"/>
      <c r="AJ575" s="46"/>
      <c r="AK575" s="46"/>
      <c r="AL575" s="46"/>
      <c r="AM575" s="46"/>
    </row>
    <row r="576" customFormat="false" ht="21" hidden="false" customHeight="true" outlineLevel="0" collapsed="false">
      <c r="A576" s="46"/>
      <c r="B576" s="46"/>
      <c r="C576" s="46"/>
      <c r="D576" s="46"/>
      <c r="E576" s="46"/>
      <c r="F576" s="46"/>
      <c r="G576" s="46"/>
      <c r="H576" s="46"/>
      <c r="I576" s="46"/>
      <c r="J576" s="46"/>
      <c r="K576" s="46"/>
      <c r="L576" s="46"/>
      <c r="M576" s="46"/>
      <c r="N576" s="46"/>
      <c r="O576" s="46"/>
      <c r="P576" s="46"/>
      <c r="Q576" s="46"/>
      <c r="R576" s="46"/>
      <c r="S576" s="46"/>
      <c r="T576" s="46"/>
      <c r="U576" s="46"/>
      <c r="V576" s="46"/>
      <c r="W576" s="46"/>
      <c r="X576" s="46"/>
      <c r="Y576" s="46"/>
      <c r="Z576" s="46"/>
      <c r="AA576" s="46"/>
      <c r="AB576" s="46"/>
      <c r="AC576" s="46"/>
      <c r="AD576" s="46"/>
      <c r="AE576" s="46"/>
      <c r="AF576" s="46"/>
      <c r="AG576" s="46"/>
      <c r="AH576" s="46"/>
      <c r="AI576" s="46"/>
      <c r="AJ576" s="46"/>
      <c r="AK576" s="46"/>
      <c r="AL576" s="46"/>
      <c r="AM576" s="46"/>
    </row>
    <row r="577" customFormat="false" ht="21" hidden="false" customHeight="true" outlineLevel="0" collapsed="false">
      <c r="A577" s="46"/>
      <c r="B577" s="46"/>
      <c r="C577" s="46"/>
      <c r="D577" s="46"/>
      <c r="E577" s="46"/>
      <c r="F577" s="46"/>
      <c r="G577" s="46"/>
      <c r="H577" s="46"/>
      <c r="I577" s="46"/>
      <c r="J577" s="46"/>
      <c r="K577" s="46"/>
      <c r="L577" s="46"/>
      <c r="M577" s="46"/>
      <c r="N577" s="46"/>
      <c r="O577" s="46"/>
      <c r="P577" s="46"/>
      <c r="Q577" s="46"/>
      <c r="R577" s="46"/>
      <c r="S577" s="46"/>
      <c r="T577" s="46"/>
      <c r="U577" s="46"/>
      <c r="V577" s="46"/>
      <c r="W577" s="46"/>
      <c r="X577" s="46"/>
      <c r="Y577" s="46"/>
      <c r="Z577" s="46"/>
      <c r="AA577" s="46"/>
      <c r="AB577" s="46"/>
      <c r="AC577" s="46"/>
      <c r="AD577" s="46"/>
      <c r="AE577" s="46"/>
      <c r="AF577" s="46"/>
      <c r="AG577" s="46"/>
      <c r="AH577" s="46"/>
      <c r="AI577" s="46"/>
      <c r="AJ577" s="46"/>
      <c r="AK577" s="46"/>
      <c r="AL577" s="46"/>
      <c r="AM577" s="46"/>
    </row>
    <row r="578" customFormat="false" ht="21" hidden="false" customHeight="true" outlineLevel="0" collapsed="false">
      <c r="A578" s="46"/>
      <c r="B578" s="46"/>
      <c r="C578" s="46"/>
      <c r="D578" s="46"/>
      <c r="E578" s="46"/>
      <c r="F578" s="46"/>
      <c r="G578" s="46"/>
      <c r="H578" s="46"/>
      <c r="I578" s="46"/>
      <c r="J578" s="46"/>
      <c r="K578" s="46"/>
      <c r="L578" s="46"/>
      <c r="M578" s="46"/>
      <c r="N578" s="46"/>
      <c r="O578" s="46"/>
      <c r="P578" s="46"/>
      <c r="Q578" s="46"/>
      <c r="R578" s="46"/>
      <c r="S578" s="46"/>
      <c r="T578" s="46"/>
      <c r="U578" s="46"/>
      <c r="V578" s="46"/>
      <c r="W578" s="46"/>
      <c r="X578" s="46"/>
      <c r="Y578" s="46"/>
      <c r="Z578" s="46"/>
      <c r="AA578" s="46"/>
      <c r="AB578" s="46"/>
      <c r="AC578" s="46"/>
      <c r="AD578" s="46"/>
      <c r="AE578" s="46"/>
      <c r="AF578" s="46"/>
      <c r="AG578" s="46"/>
      <c r="AH578" s="46"/>
      <c r="AI578" s="46"/>
      <c r="AJ578" s="46"/>
      <c r="AK578" s="46"/>
      <c r="AL578" s="46"/>
      <c r="AM578" s="46"/>
    </row>
    <row r="579" customFormat="false" ht="21" hidden="false" customHeight="true" outlineLevel="0" collapsed="false">
      <c r="A579" s="46"/>
      <c r="B579" s="46"/>
      <c r="C579" s="46"/>
      <c r="D579" s="46"/>
      <c r="E579" s="46"/>
      <c r="F579" s="46"/>
      <c r="G579" s="46"/>
      <c r="H579" s="46"/>
      <c r="I579" s="46"/>
      <c r="J579" s="46"/>
      <c r="K579" s="46"/>
      <c r="L579" s="46"/>
      <c r="M579" s="46"/>
      <c r="N579" s="46"/>
      <c r="O579" s="46"/>
      <c r="P579" s="46"/>
      <c r="Q579" s="46"/>
      <c r="R579" s="46"/>
      <c r="S579" s="46"/>
      <c r="T579" s="46"/>
      <c r="U579" s="46"/>
      <c r="V579" s="46"/>
      <c r="W579" s="46"/>
      <c r="X579" s="46"/>
      <c r="Y579" s="46"/>
      <c r="Z579" s="46"/>
      <c r="AA579" s="46"/>
      <c r="AB579" s="46"/>
      <c r="AC579" s="46"/>
      <c r="AD579" s="46"/>
      <c r="AE579" s="46"/>
      <c r="AF579" s="46"/>
      <c r="AG579" s="46"/>
      <c r="AH579" s="46"/>
      <c r="AI579" s="46"/>
      <c r="AJ579" s="46"/>
      <c r="AK579" s="46"/>
      <c r="AL579" s="46"/>
      <c r="AM579" s="46"/>
    </row>
    <row r="580" customFormat="false" ht="21" hidden="false" customHeight="true" outlineLevel="0" collapsed="false">
      <c r="A580" s="46"/>
      <c r="B580" s="46"/>
      <c r="C580" s="46"/>
      <c r="D580" s="46"/>
      <c r="E580" s="46"/>
      <c r="F580" s="46"/>
      <c r="G580" s="46"/>
      <c r="H580" s="46"/>
      <c r="I580" s="46"/>
      <c r="J580" s="46"/>
      <c r="K580" s="46"/>
      <c r="L580" s="46"/>
      <c r="M580" s="46"/>
      <c r="N580" s="46"/>
      <c r="O580" s="46"/>
      <c r="P580" s="46"/>
      <c r="Q580" s="46"/>
      <c r="R580" s="46"/>
      <c r="S580" s="46"/>
      <c r="T580" s="46"/>
      <c r="U580" s="46"/>
      <c r="V580" s="46"/>
      <c r="W580" s="46"/>
      <c r="X580" s="46"/>
      <c r="Y580" s="46"/>
      <c r="Z580" s="46"/>
      <c r="AA580" s="46"/>
      <c r="AB580" s="46"/>
      <c r="AC580" s="46"/>
      <c r="AD580" s="46"/>
      <c r="AE580" s="46"/>
      <c r="AF580" s="46"/>
      <c r="AG580" s="46"/>
      <c r="AH580" s="46"/>
      <c r="AI580" s="46"/>
      <c r="AJ580" s="46"/>
      <c r="AK580" s="46"/>
      <c r="AL580" s="46"/>
      <c r="AM580" s="46"/>
    </row>
    <row r="581" customFormat="false" ht="21" hidden="false" customHeight="true" outlineLevel="0" collapsed="false">
      <c r="A581" s="46"/>
      <c r="B581" s="46"/>
      <c r="C581" s="46"/>
      <c r="D581" s="46"/>
      <c r="E581" s="46"/>
      <c r="F581" s="46"/>
      <c r="G581" s="46"/>
      <c r="H581" s="46"/>
      <c r="I581" s="46"/>
      <c r="J581" s="46"/>
      <c r="K581" s="46"/>
      <c r="L581" s="46"/>
      <c r="M581" s="46"/>
      <c r="N581" s="46"/>
      <c r="O581" s="46"/>
      <c r="P581" s="46"/>
      <c r="Q581" s="46"/>
      <c r="R581" s="46"/>
      <c r="S581" s="46"/>
      <c r="T581" s="46"/>
      <c r="U581" s="46"/>
      <c r="V581" s="46"/>
      <c r="W581" s="46"/>
      <c r="X581" s="46"/>
      <c r="Y581" s="46"/>
      <c r="Z581" s="46"/>
      <c r="AA581" s="46"/>
      <c r="AB581" s="46"/>
      <c r="AC581" s="46"/>
      <c r="AD581" s="46"/>
      <c r="AE581" s="46"/>
      <c r="AF581" s="46"/>
      <c r="AG581" s="46"/>
      <c r="AH581" s="46"/>
      <c r="AI581" s="46"/>
      <c r="AJ581" s="46"/>
      <c r="AK581" s="46"/>
      <c r="AL581" s="46"/>
      <c r="AM581" s="46"/>
    </row>
    <row r="582" customFormat="false" ht="21" hidden="false" customHeight="true" outlineLevel="0" collapsed="false">
      <c r="A582" s="46"/>
      <c r="B582" s="46"/>
      <c r="C582" s="46"/>
      <c r="D582" s="46"/>
      <c r="E582" s="46"/>
      <c r="F582" s="46"/>
      <c r="G582" s="46"/>
      <c r="H582" s="46"/>
      <c r="I582" s="46"/>
      <c r="J582" s="46"/>
      <c r="K582" s="46"/>
      <c r="L582" s="46"/>
      <c r="M582" s="46"/>
      <c r="N582" s="46"/>
      <c r="O582" s="46"/>
      <c r="P582" s="46"/>
      <c r="Q582" s="46"/>
      <c r="R582" s="46"/>
      <c r="S582" s="46"/>
      <c r="T582" s="46"/>
      <c r="U582" s="46"/>
      <c r="V582" s="46"/>
      <c r="W582" s="46"/>
      <c r="X582" s="46"/>
      <c r="Y582" s="46"/>
      <c r="Z582" s="46"/>
      <c r="AA582" s="46"/>
      <c r="AB582" s="46"/>
      <c r="AC582" s="46"/>
      <c r="AD582" s="46"/>
      <c r="AE582" s="46"/>
      <c r="AF582" s="46"/>
      <c r="AG582" s="46"/>
      <c r="AH582" s="46"/>
      <c r="AI582" s="46"/>
      <c r="AJ582" s="46"/>
      <c r="AK582" s="46"/>
      <c r="AL582" s="46"/>
      <c r="AM582" s="46"/>
    </row>
    <row r="583" customFormat="false" ht="21" hidden="false" customHeight="true" outlineLevel="0" collapsed="false">
      <c r="A583" s="46"/>
      <c r="B583" s="46"/>
      <c r="C583" s="46"/>
      <c r="D583" s="46"/>
      <c r="E583" s="46"/>
      <c r="F583" s="46"/>
      <c r="G583" s="46"/>
      <c r="H583" s="46"/>
      <c r="I583" s="46"/>
      <c r="J583" s="46"/>
      <c r="K583" s="46"/>
      <c r="L583" s="46"/>
      <c r="M583" s="46"/>
      <c r="N583" s="46"/>
      <c r="O583" s="46"/>
      <c r="P583" s="46"/>
      <c r="Q583" s="46"/>
      <c r="R583" s="46"/>
      <c r="S583" s="46"/>
      <c r="T583" s="46"/>
      <c r="U583" s="46"/>
      <c r="V583" s="46"/>
      <c r="W583" s="46"/>
      <c r="X583" s="46"/>
      <c r="Y583" s="46"/>
      <c r="Z583" s="46"/>
      <c r="AA583" s="46"/>
      <c r="AB583" s="46"/>
      <c r="AC583" s="46"/>
      <c r="AD583" s="46"/>
      <c r="AE583" s="46"/>
      <c r="AF583" s="46"/>
      <c r="AG583" s="46"/>
      <c r="AH583" s="46"/>
      <c r="AI583" s="46"/>
      <c r="AJ583" s="46"/>
      <c r="AK583" s="46"/>
      <c r="AL583" s="46"/>
      <c r="AM583" s="46"/>
    </row>
    <row r="584" customFormat="false" ht="21" hidden="false" customHeight="true" outlineLevel="0" collapsed="false">
      <c r="A584" s="46"/>
      <c r="B584" s="46"/>
      <c r="C584" s="46"/>
      <c r="D584" s="46"/>
      <c r="E584" s="46"/>
      <c r="F584" s="46"/>
      <c r="G584" s="46"/>
      <c r="H584" s="46"/>
      <c r="I584" s="46"/>
      <c r="J584" s="46"/>
      <c r="K584" s="46"/>
      <c r="L584" s="46"/>
      <c r="M584" s="46"/>
      <c r="N584" s="46"/>
      <c r="O584" s="46"/>
      <c r="P584" s="46"/>
      <c r="Q584" s="46"/>
      <c r="R584" s="46"/>
      <c r="S584" s="46"/>
      <c r="T584" s="46"/>
      <c r="U584" s="46"/>
      <c r="V584" s="46"/>
      <c r="W584" s="46"/>
      <c r="X584" s="46"/>
      <c r="Y584" s="46"/>
      <c r="Z584" s="46"/>
      <c r="AA584" s="46"/>
      <c r="AB584" s="46"/>
      <c r="AC584" s="46"/>
      <c r="AD584" s="46"/>
      <c r="AE584" s="46"/>
      <c r="AF584" s="46"/>
      <c r="AG584" s="46"/>
      <c r="AH584" s="46"/>
      <c r="AI584" s="46"/>
      <c r="AJ584" s="46"/>
      <c r="AK584" s="46"/>
      <c r="AL584" s="46"/>
      <c r="AM584" s="46"/>
    </row>
    <row r="585" customFormat="false" ht="21" hidden="false" customHeight="true" outlineLevel="0" collapsed="false">
      <c r="A585" s="46"/>
      <c r="B585" s="46"/>
      <c r="C585" s="46"/>
      <c r="D585" s="46"/>
      <c r="E585" s="46"/>
      <c r="F585" s="46"/>
      <c r="G585" s="46"/>
      <c r="H585" s="46"/>
      <c r="I585" s="46"/>
      <c r="J585" s="46"/>
      <c r="K585" s="46"/>
      <c r="L585" s="46"/>
      <c r="M585" s="46"/>
      <c r="N585" s="46"/>
      <c r="O585" s="46"/>
      <c r="P585" s="46"/>
      <c r="Q585" s="46"/>
      <c r="R585" s="46"/>
      <c r="S585" s="46"/>
      <c r="T585" s="46"/>
      <c r="U585" s="46"/>
      <c r="V585" s="46"/>
      <c r="W585" s="46"/>
      <c r="X585" s="46"/>
      <c r="Y585" s="46"/>
      <c r="Z585" s="46"/>
      <c r="AA585" s="46"/>
      <c r="AB585" s="46"/>
      <c r="AC585" s="46"/>
      <c r="AD585" s="46"/>
      <c r="AE585" s="46"/>
      <c r="AF585" s="46"/>
      <c r="AG585" s="46"/>
      <c r="AH585" s="46"/>
      <c r="AI585" s="46"/>
      <c r="AJ585" s="46"/>
      <c r="AK585" s="46"/>
      <c r="AL585" s="46"/>
      <c r="AM585" s="46"/>
    </row>
    <row r="586" customFormat="false" ht="21" hidden="false" customHeight="true" outlineLevel="0" collapsed="false">
      <c r="A586" s="46"/>
      <c r="B586" s="46"/>
      <c r="C586" s="46"/>
      <c r="D586" s="46"/>
      <c r="E586" s="46"/>
      <c r="F586" s="46"/>
      <c r="G586" s="46"/>
      <c r="H586" s="46"/>
      <c r="I586" s="46"/>
      <c r="J586" s="46"/>
      <c r="K586" s="46"/>
      <c r="L586" s="46"/>
      <c r="M586" s="46"/>
      <c r="N586" s="46"/>
      <c r="O586" s="46"/>
      <c r="P586" s="46"/>
      <c r="Q586" s="46"/>
      <c r="R586" s="46"/>
      <c r="S586" s="46"/>
      <c r="T586" s="46"/>
      <c r="U586" s="46"/>
      <c r="V586" s="46"/>
      <c r="W586" s="46"/>
      <c r="X586" s="46"/>
      <c r="Y586" s="46"/>
      <c r="Z586" s="46"/>
      <c r="AA586" s="46"/>
      <c r="AB586" s="46"/>
      <c r="AC586" s="46"/>
      <c r="AD586" s="46"/>
      <c r="AE586" s="46"/>
      <c r="AF586" s="46"/>
      <c r="AG586" s="46"/>
      <c r="AH586" s="46"/>
      <c r="AI586" s="46"/>
      <c r="AJ586" s="46"/>
      <c r="AK586" s="46"/>
      <c r="AL586" s="46"/>
      <c r="AM586" s="46"/>
    </row>
    <row r="587" customFormat="false" ht="21" hidden="false" customHeight="true" outlineLevel="0" collapsed="false">
      <c r="A587" s="46"/>
      <c r="B587" s="46"/>
      <c r="C587" s="46"/>
      <c r="D587" s="46"/>
      <c r="E587" s="46"/>
      <c r="F587" s="46"/>
      <c r="G587" s="46"/>
      <c r="H587" s="46"/>
      <c r="I587" s="46"/>
      <c r="J587" s="46"/>
      <c r="K587" s="46"/>
      <c r="L587" s="46"/>
      <c r="M587" s="46"/>
      <c r="N587" s="46"/>
      <c r="O587" s="46"/>
      <c r="P587" s="46"/>
      <c r="Q587" s="46"/>
      <c r="R587" s="46"/>
      <c r="S587" s="46"/>
      <c r="T587" s="46"/>
      <c r="U587" s="46"/>
      <c r="V587" s="46"/>
      <c r="W587" s="46"/>
      <c r="X587" s="46"/>
      <c r="Y587" s="46"/>
      <c r="Z587" s="46"/>
      <c r="AA587" s="46"/>
      <c r="AB587" s="46"/>
      <c r="AC587" s="46"/>
      <c r="AD587" s="46"/>
      <c r="AE587" s="46"/>
      <c r="AF587" s="46"/>
      <c r="AG587" s="46"/>
      <c r="AH587" s="46"/>
      <c r="AI587" s="46"/>
      <c r="AJ587" s="46"/>
      <c r="AK587" s="46"/>
      <c r="AL587" s="46"/>
      <c r="AM587" s="46"/>
    </row>
    <row r="588" customFormat="false" ht="21" hidden="false" customHeight="true" outlineLevel="0" collapsed="false">
      <c r="A588" s="46"/>
      <c r="B588" s="46"/>
      <c r="C588" s="46"/>
      <c r="D588" s="46"/>
      <c r="E588" s="46"/>
      <c r="F588" s="46"/>
      <c r="G588" s="46"/>
      <c r="H588" s="46"/>
      <c r="I588" s="46"/>
      <c r="J588" s="46"/>
      <c r="K588" s="46"/>
      <c r="L588" s="46"/>
      <c r="M588" s="46"/>
      <c r="N588" s="46"/>
      <c r="O588" s="46"/>
      <c r="P588" s="46"/>
      <c r="Q588" s="46"/>
      <c r="R588" s="46"/>
      <c r="S588" s="46"/>
      <c r="T588" s="46"/>
      <c r="U588" s="46"/>
      <c r="V588" s="46"/>
      <c r="W588" s="46"/>
      <c r="X588" s="46"/>
      <c r="Y588" s="46"/>
      <c r="Z588" s="46"/>
      <c r="AA588" s="46"/>
      <c r="AB588" s="46"/>
      <c r="AC588" s="46"/>
      <c r="AD588" s="46"/>
      <c r="AE588" s="46"/>
      <c r="AF588" s="46"/>
      <c r="AG588" s="46"/>
      <c r="AH588" s="46"/>
      <c r="AI588" s="46"/>
      <c r="AJ588" s="46"/>
      <c r="AK588" s="46"/>
      <c r="AL588" s="46"/>
      <c r="AM588" s="46"/>
    </row>
    <row r="589" customFormat="false" ht="21" hidden="false" customHeight="true" outlineLevel="0" collapsed="false">
      <c r="A589" s="46"/>
      <c r="B589" s="46"/>
      <c r="C589" s="46"/>
      <c r="D589" s="46"/>
      <c r="E589" s="46"/>
      <c r="F589" s="46"/>
      <c r="G589" s="46"/>
      <c r="H589" s="46"/>
      <c r="I589" s="46"/>
      <c r="J589" s="46"/>
      <c r="K589" s="46"/>
      <c r="L589" s="46"/>
      <c r="M589" s="46"/>
      <c r="N589" s="46"/>
      <c r="O589" s="46"/>
      <c r="P589" s="46"/>
      <c r="Q589" s="46"/>
      <c r="R589" s="46"/>
      <c r="S589" s="46"/>
      <c r="T589" s="46"/>
      <c r="U589" s="46"/>
      <c r="V589" s="46"/>
      <c r="W589" s="46"/>
      <c r="X589" s="46"/>
      <c r="Y589" s="46"/>
      <c r="Z589" s="46"/>
      <c r="AA589" s="46"/>
      <c r="AB589" s="46"/>
      <c r="AC589" s="46"/>
      <c r="AD589" s="46"/>
      <c r="AE589" s="46"/>
      <c r="AF589" s="46"/>
      <c r="AG589" s="46"/>
      <c r="AH589" s="46"/>
      <c r="AI589" s="46"/>
      <c r="AJ589" s="46"/>
      <c r="AK589" s="46"/>
      <c r="AL589" s="46"/>
      <c r="AM589" s="46"/>
    </row>
    <row r="590" customFormat="false" ht="21" hidden="false" customHeight="true" outlineLevel="0" collapsed="false">
      <c r="A590" s="46"/>
      <c r="B590" s="46"/>
      <c r="C590" s="46"/>
      <c r="D590" s="46"/>
      <c r="E590" s="46"/>
      <c r="F590" s="46"/>
      <c r="G590" s="46"/>
      <c r="H590" s="46"/>
      <c r="I590" s="46"/>
      <c r="J590" s="46"/>
      <c r="K590" s="46"/>
      <c r="L590" s="46"/>
      <c r="M590" s="46"/>
      <c r="N590" s="46"/>
      <c r="O590" s="46"/>
      <c r="P590" s="46"/>
      <c r="Q590" s="46"/>
      <c r="R590" s="46"/>
      <c r="S590" s="46"/>
      <c r="T590" s="46"/>
      <c r="U590" s="46"/>
      <c r="V590" s="46"/>
      <c r="W590" s="46"/>
      <c r="X590" s="46"/>
      <c r="Y590" s="46"/>
      <c r="Z590" s="46"/>
      <c r="AA590" s="46"/>
      <c r="AB590" s="46"/>
      <c r="AC590" s="46"/>
      <c r="AD590" s="46"/>
      <c r="AE590" s="46"/>
      <c r="AF590" s="46"/>
      <c r="AG590" s="46"/>
      <c r="AH590" s="46"/>
      <c r="AI590" s="46"/>
      <c r="AJ590" s="46"/>
      <c r="AK590" s="46"/>
      <c r="AL590" s="46"/>
      <c r="AM590" s="46"/>
    </row>
    <row r="591" customFormat="false" ht="21" hidden="false" customHeight="true" outlineLevel="0" collapsed="false">
      <c r="A591" s="46"/>
      <c r="B591" s="46"/>
      <c r="C591" s="46"/>
      <c r="D591" s="46"/>
      <c r="E591" s="46"/>
      <c r="F591" s="46"/>
      <c r="G591" s="46"/>
      <c r="H591" s="46"/>
      <c r="I591" s="46"/>
      <c r="J591" s="46"/>
      <c r="K591" s="46"/>
      <c r="L591" s="46"/>
      <c r="M591" s="46"/>
      <c r="N591" s="46"/>
      <c r="O591" s="46"/>
      <c r="P591" s="46"/>
      <c r="Q591" s="46"/>
      <c r="R591" s="46"/>
      <c r="S591" s="46"/>
      <c r="T591" s="46"/>
      <c r="U591" s="46"/>
      <c r="V591" s="46"/>
      <c r="W591" s="46"/>
      <c r="X591" s="46"/>
      <c r="Y591" s="46"/>
      <c r="Z591" s="46"/>
      <c r="AA591" s="46"/>
      <c r="AB591" s="46"/>
      <c r="AC591" s="46"/>
      <c r="AD591" s="46"/>
      <c r="AE591" s="46"/>
      <c r="AF591" s="46"/>
      <c r="AG591" s="46"/>
      <c r="AH591" s="46"/>
      <c r="AI591" s="46"/>
      <c r="AJ591" s="46"/>
      <c r="AK591" s="46"/>
      <c r="AL591" s="46"/>
      <c r="AM591" s="46"/>
    </row>
    <row r="592" customFormat="false" ht="21" hidden="false" customHeight="true" outlineLevel="0" collapsed="false">
      <c r="A592" s="46"/>
      <c r="B592" s="46"/>
      <c r="C592" s="46"/>
      <c r="D592" s="46"/>
      <c r="E592" s="46"/>
      <c r="F592" s="46"/>
      <c r="G592" s="46"/>
      <c r="H592" s="46"/>
      <c r="I592" s="46"/>
      <c r="J592" s="46"/>
      <c r="K592" s="46"/>
      <c r="L592" s="46"/>
      <c r="M592" s="46"/>
      <c r="N592" s="46"/>
      <c r="O592" s="46"/>
      <c r="P592" s="46"/>
      <c r="Q592" s="46"/>
      <c r="R592" s="46"/>
      <c r="S592" s="46"/>
      <c r="T592" s="46"/>
      <c r="U592" s="46"/>
      <c r="V592" s="46"/>
      <c r="W592" s="46"/>
      <c r="X592" s="46"/>
      <c r="Y592" s="46"/>
      <c r="Z592" s="46"/>
      <c r="AA592" s="46"/>
      <c r="AB592" s="46"/>
      <c r="AC592" s="46"/>
      <c r="AD592" s="46"/>
      <c r="AE592" s="46"/>
      <c r="AF592" s="46"/>
      <c r="AG592" s="46"/>
      <c r="AH592" s="46"/>
      <c r="AI592" s="46"/>
      <c r="AJ592" s="46"/>
      <c r="AK592" s="46"/>
      <c r="AL592" s="46"/>
      <c r="AM592" s="46"/>
    </row>
    <row r="593" customFormat="false" ht="21" hidden="false" customHeight="true" outlineLevel="0" collapsed="false">
      <c r="A593" s="46"/>
      <c r="B593" s="46"/>
      <c r="C593" s="46"/>
      <c r="D593" s="46"/>
      <c r="E593" s="46"/>
      <c r="F593" s="46"/>
      <c r="G593" s="46"/>
      <c r="H593" s="46"/>
      <c r="I593" s="46"/>
      <c r="J593" s="46"/>
      <c r="K593" s="46"/>
      <c r="L593" s="46"/>
      <c r="M593" s="46"/>
      <c r="N593" s="46"/>
      <c r="O593" s="46"/>
      <c r="P593" s="46"/>
      <c r="Q593" s="46"/>
      <c r="R593" s="46"/>
      <c r="S593" s="46"/>
      <c r="T593" s="46"/>
      <c r="U593" s="46"/>
      <c r="V593" s="46"/>
      <c r="W593" s="46"/>
      <c r="X593" s="46"/>
      <c r="Y593" s="46"/>
      <c r="Z593" s="46"/>
      <c r="AA593" s="46"/>
      <c r="AB593" s="46"/>
      <c r="AC593" s="46"/>
      <c r="AD593" s="46"/>
      <c r="AE593" s="46"/>
      <c r="AF593" s="46"/>
      <c r="AG593" s="46"/>
      <c r="AH593" s="46"/>
      <c r="AI593" s="46"/>
      <c r="AJ593" s="46"/>
      <c r="AK593" s="46"/>
      <c r="AL593" s="46"/>
      <c r="AM593" s="46"/>
    </row>
    <row r="594" customFormat="false" ht="21" hidden="false" customHeight="true" outlineLevel="0" collapsed="false">
      <c r="A594" s="46"/>
      <c r="B594" s="46"/>
      <c r="C594" s="46"/>
      <c r="D594" s="46"/>
      <c r="E594" s="46"/>
      <c r="F594" s="46"/>
      <c r="G594" s="46"/>
      <c r="H594" s="46"/>
      <c r="I594" s="46"/>
      <c r="J594" s="46"/>
      <c r="K594" s="46"/>
      <c r="L594" s="46"/>
      <c r="M594" s="46"/>
      <c r="N594" s="46"/>
      <c r="O594" s="46"/>
      <c r="P594" s="46"/>
      <c r="Q594" s="46"/>
      <c r="R594" s="46"/>
      <c r="S594" s="46"/>
      <c r="T594" s="46"/>
      <c r="U594" s="46"/>
      <c r="V594" s="46"/>
      <c r="W594" s="46"/>
      <c r="X594" s="46"/>
      <c r="Y594" s="46"/>
      <c r="Z594" s="46"/>
      <c r="AA594" s="46"/>
      <c r="AB594" s="46"/>
      <c r="AC594" s="46"/>
      <c r="AD594" s="46"/>
      <c r="AE594" s="46"/>
      <c r="AF594" s="46"/>
      <c r="AG594" s="46"/>
      <c r="AH594" s="46"/>
      <c r="AI594" s="46"/>
      <c r="AJ594" s="46"/>
      <c r="AK594" s="46"/>
      <c r="AL594" s="46"/>
      <c r="AM594" s="46"/>
    </row>
    <row r="595" customFormat="false" ht="21" hidden="false" customHeight="true" outlineLevel="0" collapsed="false">
      <c r="A595" s="46"/>
      <c r="B595" s="46"/>
      <c r="C595" s="46"/>
      <c r="D595" s="46"/>
      <c r="E595" s="46"/>
      <c r="F595" s="46"/>
      <c r="G595" s="46"/>
      <c r="H595" s="46"/>
      <c r="I595" s="46"/>
      <c r="J595" s="46"/>
      <c r="K595" s="46"/>
      <c r="L595" s="46"/>
      <c r="M595" s="46"/>
      <c r="N595" s="46"/>
      <c r="O595" s="46"/>
      <c r="P595" s="46"/>
      <c r="Q595" s="46"/>
      <c r="R595" s="46"/>
      <c r="S595" s="46"/>
      <c r="T595" s="46"/>
      <c r="U595" s="46"/>
      <c r="V595" s="46"/>
      <c r="W595" s="46"/>
      <c r="X595" s="46"/>
      <c r="Y595" s="46"/>
      <c r="Z595" s="46"/>
      <c r="AA595" s="46"/>
      <c r="AB595" s="46"/>
      <c r="AC595" s="46"/>
      <c r="AD595" s="46"/>
      <c r="AE595" s="46"/>
      <c r="AF595" s="46"/>
      <c r="AG595" s="46"/>
      <c r="AH595" s="46"/>
      <c r="AI595" s="46"/>
      <c r="AJ595" s="46"/>
      <c r="AK595" s="46"/>
      <c r="AL595" s="46"/>
      <c r="AM595" s="46"/>
    </row>
    <row r="596" customFormat="false" ht="21" hidden="false" customHeight="true" outlineLevel="0" collapsed="false">
      <c r="A596" s="46"/>
      <c r="B596" s="46"/>
      <c r="C596" s="46"/>
      <c r="D596" s="46"/>
      <c r="E596" s="46"/>
      <c r="F596" s="46"/>
      <c r="G596" s="46"/>
      <c r="H596" s="46"/>
      <c r="I596" s="46"/>
      <c r="J596" s="46"/>
      <c r="K596" s="46"/>
      <c r="L596" s="46"/>
      <c r="M596" s="46"/>
      <c r="N596" s="46"/>
      <c r="O596" s="46"/>
      <c r="P596" s="46"/>
      <c r="Q596" s="46"/>
      <c r="R596" s="46"/>
      <c r="S596" s="46"/>
      <c r="T596" s="46"/>
      <c r="U596" s="46"/>
      <c r="V596" s="46"/>
      <c r="W596" s="46"/>
      <c r="X596" s="46"/>
      <c r="Y596" s="46"/>
      <c r="Z596" s="46"/>
      <c r="AA596" s="46"/>
      <c r="AB596" s="46"/>
      <c r="AC596" s="46"/>
      <c r="AD596" s="46"/>
      <c r="AE596" s="46"/>
      <c r="AF596" s="46"/>
      <c r="AG596" s="46"/>
      <c r="AH596" s="46"/>
      <c r="AI596" s="46"/>
      <c r="AJ596" s="46"/>
      <c r="AK596" s="46"/>
      <c r="AL596" s="46"/>
      <c r="AM596" s="46"/>
    </row>
    <row r="597" customFormat="false" ht="21" hidden="false" customHeight="true" outlineLevel="0" collapsed="false">
      <c r="A597" s="46"/>
      <c r="B597" s="46"/>
      <c r="C597" s="46"/>
      <c r="D597" s="46"/>
      <c r="E597" s="46"/>
      <c r="F597" s="46"/>
      <c r="G597" s="46"/>
      <c r="H597" s="46"/>
      <c r="I597" s="46"/>
      <c r="J597" s="46"/>
      <c r="K597" s="46"/>
      <c r="L597" s="46"/>
      <c r="M597" s="46"/>
      <c r="N597" s="46"/>
      <c r="O597" s="46"/>
      <c r="P597" s="46"/>
      <c r="Q597" s="46"/>
      <c r="R597" s="46"/>
      <c r="S597" s="46"/>
      <c r="T597" s="46"/>
      <c r="U597" s="46"/>
      <c r="V597" s="46"/>
      <c r="W597" s="46"/>
      <c r="X597" s="46"/>
      <c r="Y597" s="46"/>
      <c r="Z597" s="46"/>
      <c r="AA597" s="46"/>
      <c r="AB597" s="46"/>
      <c r="AC597" s="46"/>
      <c r="AD597" s="46"/>
      <c r="AE597" s="46"/>
      <c r="AF597" s="46"/>
      <c r="AG597" s="46"/>
      <c r="AH597" s="46"/>
      <c r="AI597" s="46"/>
      <c r="AJ597" s="46"/>
      <c r="AK597" s="46"/>
      <c r="AL597" s="46"/>
      <c r="AM597" s="46"/>
    </row>
    <row r="598" customFormat="false" ht="21" hidden="false" customHeight="true" outlineLevel="0" collapsed="false">
      <c r="A598" s="46"/>
      <c r="B598" s="46"/>
      <c r="C598" s="46"/>
      <c r="D598" s="46"/>
      <c r="E598" s="46"/>
      <c r="F598" s="46"/>
      <c r="G598" s="46"/>
      <c r="H598" s="46"/>
      <c r="I598" s="46"/>
      <c r="J598" s="46"/>
      <c r="K598" s="46"/>
      <c r="L598" s="46"/>
      <c r="M598" s="46"/>
      <c r="N598" s="46"/>
      <c r="O598" s="46"/>
      <c r="P598" s="46"/>
      <c r="Q598" s="46"/>
      <c r="R598" s="46"/>
      <c r="S598" s="46"/>
      <c r="T598" s="46"/>
      <c r="U598" s="46"/>
      <c r="V598" s="46"/>
      <c r="W598" s="46"/>
      <c r="X598" s="46"/>
      <c r="Y598" s="46"/>
      <c r="Z598" s="46"/>
      <c r="AA598" s="46"/>
      <c r="AB598" s="46"/>
      <c r="AC598" s="46"/>
      <c r="AD598" s="46"/>
      <c r="AE598" s="46"/>
      <c r="AF598" s="46"/>
      <c r="AG598" s="46"/>
      <c r="AH598" s="46"/>
      <c r="AI598" s="46"/>
      <c r="AJ598" s="46"/>
      <c r="AK598" s="46"/>
      <c r="AL598" s="46"/>
      <c r="AM598" s="46"/>
    </row>
    <row r="599" customFormat="false" ht="21" hidden="false" customHeight="true" outlineLevel="0" collapsed="false">
      <c r="A599" s="46"/>
      <c r="B599" s="46"/>
      <c r="C599" s="46"/>
      <c r="D599" s="46"/>
      <c r="E599" s="46"/>
      <c r="F599" s="46"/>
      <c r="G599" s="46"/>
      <c r="H599" s="46"/>
      <c r="I599" s="46"/>
      <c r="J599" s="46"/>
      <c r="K599" s="46"/>
      <c r="L599" s="46"/>
      <c r="M599" s="46"/>
      <c r="N599" s="46"/>
      <c r="O599" s="46"/>
      <c r="P599" s="46"/>
      <c r="Q599" s="46"/>
      <c r="R599" s="46"/>
      <c r="S599" s="46"/>
      <c r="T599" s="46"/>
      <c r="U599" s="46"/>
      <c r="V599" s="46"/>
      <c r="W599" s="46"/>
      <c r="X599" s="46"/>
      <c r="Y599" s="46"/>
      <c r="Z599" s="46"/>
      <c r="AA599" s="46"/>
      <c r="AB599" s="46"/>
      <c r="AC599" s="46"/>
      <c r="AD599" s="46"/>
      <c r="AE599" s="46"/>
      <c r="AF599" s="46"/>
      <c r="AG599" s="46"/>
      <c r="AH599" s="46"/>
      <c r="AI599" s="46"/>
      <c r="AJ599" s="46"/>
      <c r="AK599" s="46"/>
      <c r="AL599" s="46"/>
      <c r="AM599" s="46"/>
    </row>
    <row r="600" customFormat="false" ht="21" hidden="false" customHeight="true" outlineLevel="0" collapsed="false">
      <c r="A600" s="46"/>
      <c r="B600" s="46"/>
      <c r="C600" s="46"/>
      <c r="D600" s="46"/>
      <c r="E600" s="46"/>
      <c r="F600" s="46"/>
      <c r="G600" s="46"/>
      <c r="H600" s="46"/>
      <c r="I600" s="46"/>
      <c r="J600" s="46"/>
      <c r="K600" s="46"/>
      <c r="L600" s="46"/>
      <c r="M600" s="46"/>
      <c r="N600" s="46"/>
      <c r="O600" s="46"/>
      <c r="P600" s="46"/>
      <c r="Q600" s="46"/>
      <c r="R600" s="46"/>
      <c r="S600" s="46"/>
      <c r="T600" s="46"/>
      <c r="U600" s="46"/>
      <c r="V600" s="46"/>
      <c r="W600" s="46"/>
      <c r="X600" s="46"/>
      <c r="Y600" s="46"/>
      <c r="Z600" s="46"/>
      <c r="AA600" s="46"/>
      <c r="AB600" s="46"/>
      <c r="AC600" s="46"/>
      <c r="AD600" s="46"/>
      <c r="AE600" s="46"/>
      <c r="AF600" s="46"/>
      <c r="AG600" s="46"/>
      <c r="AH600" s="46"/>
      <c r="AI600" s="46"/>
      <c r="AJ600" s="46"/>
      <c r="AK600" s="46"/>
      <c r="AL600" s="46"/>
      <c r="AM600" s="46"/>
    </row>
    <row r="601" customFormat="false" ht="21" hidden="false" customHeight="true" outlineLevel="0" collapsed="false">
      <c r="A601" s="46"/>
      <c r="B601" s="46"/>
      <c r="C601" s="46"/>
      <c r="D601" s="46"/>
      <c r="E601" s="46"/>
      <c r="F601" s="46"/>
      <c r="G601" s="46"/>
      <c r="H601" s="46"/>
      <c r="I601" s="46"/>
      <c r="J601" s="46"/>
      <c r="K601" s="46"/>
      <c r="L601" s="46"/>
      <c r="M601" s="46"/>
      <c r="N601" s="46"/>
      <c r="O601" s="46"/>
      <c r="P601" s="46"/>
      <c r="Q601" s="46"/>
      <c r="R601" s="46"/>
      <c r="S601" s="46"/>
      <c r="T601" s="46"/>
      <c r="U601" s="46"/>
      <c r="V601" s="46"/>
      <c r="W601" s="46"/>
      <c r="X601" s="46"/>
      <c r="Y601" s="46"/>
      <c r="Z601" s="46"/>
      <c r="AA601" s="46"/>
      <c r="AB601" s="46"/>
      <c r="AC601" s="46"/>
      <c r="AD601" s="46"/>
      <c r="AE601" s="46"/>
      <c r="AF601" s="46"/>
      <c r="AG601" s="46"/>
      <c r="AH601" s="46"/>
      <c r="AI601" s="46"/>
      <c r="AJ601" s="46"/>
      <c r="AK601" s="46"/>
      <c r="AL601" s="46"/>
      <c r="AM601" s="46"/>
    </row>
    <row r="602" customFormat="false" ht="21" hidden="false" customHeight="true" outlineLevel="0" collapsed="false">
      <c r="A602" s="46"/>
      <c r="B602" s="46"/>
      <c r="C602" s="46"/>
      <c r="D602" s="46"/>
      <c r="E602" s="46"/>
      <c r="F602" s="46"/>
      <c r="G602" s="46"/>
      <c r="H602" s="46"/>
      <c r="I602" s="46"/>
      <c r="J602" s="46"/>
      <c r="K602" s="46"/>
      <c r="L602" s="46"/>
      <c r="M602" s="46"/>
      <c r="N602" s="46"/>
      <c r="O602" s="46"/>
      <c r="P602" s="46"/>
      <c r="Q602" s="46"/>
      <c r="R602" s="46"/>
      <c r="S602" s="46"/>
      <c r="T602" s="46"/>
      <c r="U602" s="46"/>
      <c r="V602" s="46"/>
      <c r="W602" s="46"/>
      <c r="X602" s="46"/>
      <c r="Y602" s="46"/>
      <c r="Z602" s="46"/>
      <c r="AA602" s="46"/>
      <c r="AB602" s="46"/>
      <c r="AC602" s="46"/>
      <c r="AD602" s="46"/>
      <c r="AE602" s="46"/>
      <c r="AF602" s="46"/>
      <c r="AG602" s="46"/>
      <c r="AH602" s="46"/>
      <c r="AI602" s="46"/>
      <c r="AJ602" s="46"/>
      <c r="AK602" s="46"/>
      <c r="AL602" s="46"/>
      <c r="AM602" s="46"/>
    </row>
    <row r="603" customFormat="false" ht="21" hidden="false" customHeight="true" outlineLevel="0" collapsed="false">
      <c r="A603" s="46"/>
      <c r="B603" s="46"/>
      <c r="C603" s="46"/>
      <c r="D603" s="46"/>
      <c r="E603" s="46"/>
      <c r="F603" s="46"/>
      <c r="G603" s="46"/>
      <c r="H603" s="46"/>
      <c r="I603" s="46"/>
      <c r="J603" s="46"/>
      <c r="K603" s="46"/>
      <c r="L603" s="46"/>
      <c r="M603" s="46"/>
      <c r="N603" s="46"/>
      <c r="O603" s="46"/>
      <c r="P603" s="46"/>
      <c r="Q603" s="46"/>
      <c r="R603" s="46"/>
      <c r="S603" s="46"/>
      <c r="T603" s="46"/>
      <c r="U603" s="46"/>
      <c r="V603" s="46"/>
      <c r="W603" s="46"/>
      <c r="X603" s="46"/>
      <c r="Y603" s="46"/>
      <c r="Z603" s="46"/>
      <c r="AA603" s="46"/>
      <c r="AB603" s="46"/>
      <c r="AC603" s="46"/>
      <c r="AD603" s="46"/>
      <c r="AE603" s="46"/>
      <c r="AF603" s="46"/>
      <c r="AG603" s="46"/>
      <c r="AH603" s="46"/>
      <c r="AI603" s="46"/>
      <c r="AJ603" s="46"/>
      <c r="AK603" s="46"/>
      <c r="AL603" s="46"/>
      <c r="AM603" s="46"/>
    </row>
    <row r="604" customFormat="false" ht="21" hidden="false" customHeight="true" outlineLevel="0" collapsed="false">
      <c r="A604" s="46"/>
      <c r="B604" s="46"/>
      <c r="C604" s="46"/>
      <c r="D604" s="46"/>
      <c r="E604" s="46"/>
      <c r="F604" s="46"/>
      <c r="G604" s="46"/>
      <c r="H604" s="46"/>
      <c r="I604" s="46"/>
      <c r="J604" s="46"/>
      <c r="K604" s="46"/>
      <c r="L604" s="46"/>
      <c r="M604" s="46"/>
      <c r="N604" s="46"/>
      <c r="O604" s="46"/>
      <c r="P604" s="46"/>
      <c r="Q604" s="46"/>
      <c r="R604" s="46"/>
      <c r="S604" s="46"/>
      <c r="T604" s="46"/>
      <c r="U604" s="46"/>
      <c r="V604" s="46"/>
      <c r="W604" s="46"/>
      <c r="X604" s="46"/>
      <c r="Y604" s="46"/>
      <c r="Z604" s="46"/>
      <c r="AA604" s="46"/>
      <c r="AB604" s="46"/>
      <c r="AC604" s="46"/>
      <c r="AD604" s="46"/>
      <c r="AE604" s="46"/>
      <c r="AF604" s="46"/>
      <c r="AG604" s="46"/>
      <c r="AH604" s="46"/>
      <c r="AI604" s="46"/>
      <c r="AJ604" s="46"/>
      <c r="AK604" s="46"/>
      <c r="AL604" s="46"/>
      <c r="AM604" s="46"/>
    </row>
    <row r="605" customFormat="false" ht="21" hidden="false" customHeight="true" outlineLevel="0" collapsed="false">
      <c r="A605" s="46"/>
      <c r="B605" s="46"/>
      <c r="C605" s="46"/>
      <c r="D605" s="46"/>
      <c r="E605" s="46"/>
      <c r="F605" s="46"/>
      <c r="G605" s="46"/>
      <c r="H605" s="46"/>
      <c r="I605" s="46"/>
      <c r="J605" s="46"/>
      <c r="K605" s="46"/>
      <c r="L605" s="46"/>
      <c r="M605" s="46"/>
      <c r="N605" s="46"/>
      <c r="O605" s="46"/>
      <c r="P605" s="46"/>
      <c r="Q605" s="46"/>
      <c r="R605" s="46"/>
      <c r="S605" s="46"/>
      <c r="T605" s="46"/>
      <c r="U605" s="46"/>
      <c r="V605" s="46"/>
      <c r="W605" s="46"/>
      <c r="X605" s="46"/>
      <c r="Y605" s="46"/>
      <c r="Z605" s="46"/>
      <c r="AA605" s="46"/>
      <c r="AB605" s="46"/>
      <c r="AC605" s="46"/>
      <c r="AD605" s="46"/>
      <c r="AE605" s="46"/>
      <c r="AF605" s="46"/>
      <c r="AG605" s="46"/>
      <c r="AH605" s="46"/>
      <c r="AI605" s="46"/>
      <c r="AJ605" s="46"/>
      <c r="AK605" s="46"/>
      <c r="AL605" s="46"/>
      <c r="AM605" s="46"/>
    </row>
    <row r="606" customFormat="false" ht="21" hidden="false" customHeight="true" outlineLevel="0" collapsed="false">
      <c r="A606" s="46"/>
      <c r="B606" s="46"/>
      <c r="C606" s="46"/>
      <c r="D606" s="46"/>
      <c r="E606" s="46"/>
      <c r="F606" s="46"/>
      <c r="G606" s="46"/>
      <c r="H606" s="46"/>
      <c r="I606" s="46"/>
      <c r="J606" s="46"/>
      <c r="K606" s="46"/>
      <c r="L606" s="46"/>
      <c r="M606" s="46"/>
      <c r="N606" s="46"/>
      <c r="O606" s="46"/>
      <c r="P606" s="46"/>
      <c r="Q606" s="46"/>
      <c r="R606" s="46"/>
      <c r="S606" s="46"/>
      <c r="T606" s="46"/>
      <c r="U606" s="46"/>
      <c r="V606" s="46"/>
      <c r="W606" s="46"/>
      <c r="X606" s="46"/>
      <c r="Y606" s="46"/>
      <c r="Z606" s="46"/>
      <c r="AA606" s="46"/>
      <c r="AB606" s="46"/>
      <c r="AC606" s="46"/>
      <c r="AD606" s="46"/>
      <c r="AE606" s="46"/>
      <c r="AF606" s="46"/>
      <c r="AG606" s="46"/>
      <c r="AH606" s="46"/>
      <c r="AI606" s="46"/>
      <c r="AJ606" s="46"/>
      <c r="AK606" s="46"/>
      <c r="AL606" s="46"/>
      <c r="AM606" s="46"/>
    </row>
    <row r="607" customFormat="false" ht="21" hidden="false" customHeight="true" outlineLevel="0" collapsed="false">
      <c r="A607" s="46"/>
      <c r="B607" s="46"/>
      <c r="C607" s="46"/>
      <c r="D607" s="46"/>
      <c r="E607" s="46"/>
      <c r="F607" s="46"/>
      <c r="G607" s="46"/>
      <c r="H607" s="46"/>
      <c r="I607" s="46"/>
      <c r="J607" s="46"/>
      <c r="K607" s="46"/>
      <c r="L607" s="46"/>
      <c r="M607" s="46"/>
      <c r="N607" s="46"/>
      <c r="O607" s="46"/>
      <c r="P607" s="46"/>
      <c r="Q607" s="46"/>
      <c r="R607" s="46"/>
      <c r="S607" s="46"/>
      <c r="T607" s="46"/>
      <c r="U607" s="46"/>
      <c r="V607" s="46"/>
      <c r="W607" s="46"/>
      <c r="X607" s="46"/>
      <c r="Y607" s="46"/>
      <c r="Z607" s="46"/>
      <c r="AA607" s="46"/>
      <c r="AB607" s="46"/>
      <c r="AC607" s="46"/>
      <c r="AD607" s="46"/>
      <c r="AE607" s="46"/>
      <c r="AF607" s="46"/>
      <c r="AG607" s="46"/>
      <c r="AH607" s="46"/>
      <c r="AI607" s="46"/>
      <c r="AJ607" s="46"/>
      <c r="AK607" s="46"/>
      <c r="AL607" s="46"/>
      <c r="AM607" s="46"/>
    </row>
    <row r="608" customFormat="false" ht="21" hidden="false" customHeight="true" outlineLevel="0" collapsed="false">
      <c r="A608" s="46"/>
      <c r="B608" s="46"/>
      <c r="C608" s="46"/>
      <c r="D608" s="46"/>
      <c r="E608" s="46"/>
      <c r="F608" s="46"/>
      <c r="G608" s="46"/>
      <c r="H608" s="46"/>
      <c r="I608" s="46"/>
      <c r="J608" s="46"/>
      <c r="K608" s="46"/>
      <c r="L608" s="46"/>
      <c r="M608" s="46"/>
      <c r="N608" s="46"/>
      <c r="O608" s="46"/>
      <c r="P608" s="46"/>
      <c r="Q608" s="46"/>
      <c r="R608" s="46"/>
      <c r="S608" s="46"/>
      <c r="T608" s="46"/>
      <c r="U608" s="46"/>
      <c r="V608" s="46"/>
      <c r="W608" s="46"/>
      <c r="X608" s="46"/>
      <c r="Y608" s="46"/>
      <c r="Z608" s="46"/>
      <c r="AA608" s="46"/>
      <c r="AB608" s="46"/>
      <c r="AC608" s="46"/>
      <c r="AD608" s="46"/>
      <c r="AE608" s="46"/>
      <c r="AF608" s="46"/>
      <c r="AG608" s="46"/>
      <c r="AH608" s="46"/>
      <c r="AI608" s="46"/>
      <c r="AJ608" s="46"/>
      <c r="AK608" s="46"/>
      <c r="AL608" s="46"/>
      <c r="AM608" s="46"/>
    </row>
    <row r="609" customFormat="false" ht="21" hidden="false" customHeight="true" outlineLevel="0" collapsed="false">
      <c r="A609" s="46"/>
      <c r="B609" s="46"/>
      <c r="C609" s="46"/>
      <c r="D609" s="46"/>
      <c r="E609" s="46"/>
      <c r="F609" s="46"/>
      <c r="G609" s="46"/>
      <c r="H609" s="46"/>
      <c r="I609" s="46"/>
      <c r="J609" s="46"/>
      <c r="K609" s="46"/>
      <c r="L609" s="46"/>
      <c r="M609" s="46"/>
      <c r="N609" s="46"/>
      <c r="O609" s="46"/>
      <c r="P609" s="46"/>
      <c r="Q609" s="46"/>
      <c r="R609" s="46"/>
      <c r="S609" s="46"/>
      <c r="T609" s="46"/>
      <c r="U609" s="46"/>
      <c r="V609" s="46"/>
      <c r="W609" s="46"/>
      <c r="X609" s="46"/>
      <c r="Y609" s="46"/>
      <c r="Z609" s="46"/>
      <c r="AA609" s="46"/>
      <c r="AB609" s="46"/>
      <c r="AC609" s="46"/>
      <c r="AD609" s="46"/>
      <c r="AE609" s="46"/>
      <c r="AF609" s="46"/>
      <c r="AG609" s="46"/>
      <c r="AH609" s="46"/>
      <c r="AI609" s="46"/>
      <c r="AJ609" s="46"/>
      <c r="AK609" s="46"/>
      <c r="AL609" s="46"/>
      <c r="AM609" s="46"/>
    </row>
    <row r="610" customFormat="false" ht="21" hidden="false" customHeight="true" outlineLevel="0" collapsed="false">
      <c r="A610" s="46"/>
      <c r="B610" s="46"/>
      <c r="C610" s="46"/>
      <c r="D610" s="46"/>
      <c r="E610" s="46"/>
      <c r="F610" s="46"/>
      <c r="G610" s="46"/>
      <c r="H610" s="46"/>
      <c r="I610" s="46"/>
      <c r="J610" s="46"/>
      <c r="K610" s="46"/>
      <c r="L610" s="46"/>
      <c r="M610" s="46"/>
      <c r="N610" s="46"/>
      <c r="O610" s="46"/>
      <c r="P610" s="46"/>
      <c r="Q610" s="46"/>
      <c r="R610" s="46"/>
      <c r="S610" s="46"/>
      <c r="T610" s="46"/>
      <c r="U610" s="46"/>
      <c r="V610" s="46"/>
      <c r="W610" s="46"/>
      <c r="X610" s="46"/>
      <c r="Y610" s="46"/>
      <c r="Z610" s="46"/>
      <c r="AA610" s="46"/>
      <c r="AB610" s="46"/>
      <c r="AC610" s="46"/>
      <c r="AD610" s="46"/>
      <c r="AE610" s="46"/>
      <c r="AF610" s="46"/>
      <c r="AG610" s="46"/>
      <c r="AH610" s="46"/>
      <c r="AI610" s="46"/>
      <c r="AJ610" s="46"/>
      <c r="AK610" s="46"/>
      <c r="AL610" s="46"/>
      <c r="AM610" s="46"/>
    </row>
    <row r="611" customFormat="false" ht="21" hidden="false" customHeight="true" outlineLevel="0" collapsed="false">
      <c r="A611" s="46"/>
      <c r="B611" s="46"/>
      <c r="C611" s="46"/>
      <c r="D611" s="46"/>
      <c r="E611" s="46"/>
      <c r="F611" s="46"/>
      <c r="G611" s="46"/>
      <c r="H611" s="46"/>
      <c r="I611" s="46"/>
      <c r="J611" s="46"/>
      <c r="K611" s="46"/>
      <c r="L611" s="46"/>
      <c r="M611" s="46"/>
      <c r="N611" s="46"/>
      <c r="O611" s="46"/>
      <c r="P611" s="46"/>
      <c r="Q611" s="46"/>
      <c r="R611" s="46"/>
      <c r="S611" s="46"/>
      <c r="T611" s="46"/>
      <c r="U611" s="46"/>
      <c r="V611" s="46"/>
      <c r="W611" s="46"/>
      <c r="X611" s="46"/>
      <c r="Y611" s="46"/>
      <c r="Z611" s="46"/>
      <c r="AA611" s="46"/>
      <c r="AB611" s="46"/>
      <c r="AC611" s="46"/>
      <c r="AD611" s="46"/>
      <c r="AE611" s="46"/>
      <c r="AF611" s="46"/>
      <c r="AG611" s="46"/>
      <c r="AH611" s="46"/>
      <c r="AI611" s="46"/>
      <c r="AJ611" s="46"/>
      <c r="AK611" s="46"/>
      <c r="AL611" s="46"/>
      <c r="AM611" s="46"/>
    </row>
    <row r="612" customFormat="false" ht="21" hidden="false" customHeight="true" outlineLevel="0" collapsed="false">
      <c r="A612" s="46"/>
      <c r="B612" s="46"/>
      <c r="C612" s="46"/>
      <c r="D612" s="46"/>
      <c r="E612" s="46"/>
      <c r="F612" s="46"/>
      <c r="G612" s="46"/>
      <c r="H612" s="46"/>
      <c r="I612" s="46"/>
      <c r="J612" s="46"/>
      <c r="K612" s="46"/>
      <c r="L612" s="46"/>
      <c r="M612" s="46"/>
      <c r="N612" s="46"/>
      <c r="O612" s="46"/>
      <c r="P612" s="46"/>
      <c r="Q612" s="46"/>
      <c r="R612" s="46"/>
      <c r="S612" s="46"/>
      <c r="T612" s="46"/>
      <c r="U612" s="46"/>
      <c r="V612" s="46"/>
      <c r="W612" s="46"/>
      <c r="X612" s="46"/>
      <c r="Y612" s="46"/>
      <c r="Z612" s="46"/>
      <c r="AA612" s="46"/>
      <c r="AB612" s="46"/>
      <c r="AC612" s="46"/>
      <c r="AD612" s="46"/>
      <c r="AE612" s="46"/>
      <c r="AF612" s="46"/>
      <c r="AG612" s="46"/>
      <c r="AH612" s="46"/>
      <c r="AI612" s="46"/>
      <c r="AJ612" s="46"/>
      <c r="AK612" s="46"/>
      <c r="AL612" s="46"/>
      <c r="AM612" s="46"/>
    </row>
    <row r="613" customFormat="false" ht="21" hidden="false" customHeight="true" outlineLevel="0" collapsed="false">
      <c r="A613" s="46"/>
      <c r="B613" s="46"/>
      <c r="C613" s="46"/>
      <c r="D613" s="46"/>
      <c r="E613" s="46"/>
      <c r="F613" s="46"/>
      <c r="G613" s="46"/>
      <c r="H613" s="46"/>
      <c r="I613" s="46"/>
      <c r="J613" s="46"/>
      <c r="K613" s="46"/>
      <c r="L613" s="46"/>
      <c r="M613" s="46"/>
      <c r="N613" s="46"/>
      <c r="O613" s="46"/>
      <c r="P613" s="46"/>
      <c r="Q613" s="46"/>
      <c r="R613" s="46"/>
      <c r="S613" s="46"/>
      <c r="T613" s="46"/>
      <c r="U613" s="46"/>
      <c r="V613" s="46"/>
      <c r="W613" s="46"/>
      <c r="X613" s="46"/>
      <c r="Y613" s="46"/>
      <c r="Z613" s="46"/>
      <c r="AA613" s="46"/>
      <c r="AB613" s="46"/>
      <c r="AC613" s="46"/>
      <c r="AD613" s="46"/>
      <c r="AE613" s="46"/>
      <c r="AF613" s="46"/>
      <c r="AG613" s="46"/>
      <c r="AH613" s="46"/>
      <c r="AI613" s="46"/>
      <c r="AJ613" s="46"/>
      <c r="AK613" s="46"/>
      <c r="AL613" s="46"/>
      <c r="AM613" s="46"/>
    </row>
    <row r="614" customFormat="false" ht="21" hidden="false" customHeight="true" outlineLevel="0" collapsed="false">
      <c r="A614" s="46"/>
      <c r="B614" s="46"/>
      <c r="C614" s="46"/>
      <c r="D614" s="46"/>
      <c r="E614" s="46"/>
      <c r="F614" s="46"/>
      <c r="G614" s="46"/>
      <c r="H614" s="46"/>
      <c r="I614" s="46"/>
      <c r="J614" s="46"/>
      <c r="K614" s="46"/>
      <c r="L614" s="46"/>
      <c r="M614" s="46"/>
      <c r="N614" s="46"/>
      <c r="O614" s="46"/>
      <c r="P614" s="46"/>
      <c r="Q614" s="46"/>
      <c r="R614" s="46"/>
      <c r="S614" s="46"/>
      <c r="T614" s="46"/>
      <c r="U614" s="46"/>
      <c r="V614" s="46"/>
      <c r="W614" s="46"/>
      <c r="X614" s="46"/>
      <c r="Y614" s="46"/>
      <c r="Z614" s="46"/>
      <c r="AA614" s="46"/>
      <c r="AB614" s="46"/>
      <c r="AC614" s="46"/>
      <c r="AD614" s="46"/>
      <c r="AE614" s="46"/>
      <c r="AF614" s="46"/>
      <c r="AG614" s="46"/>
      <c r="AH614" s="46"/>
      <c r="AI614" s="46"/>
      <c r="AJ614" s="46"/>
      <c r="AK614" s="46"/>
      <c r="AL614" s="46"/>
      <c r="AM614" s="46"/>
    </row>
    <row r="615" customFormat="false" ht="21" hidden="false" customHeight="true" outlineLevel="0" collapsed="false">
      <c r="A615" s="46"/>
      <c r="B615" s="46"/>
      <c r="C615" s="46"/>
      <c r="D615" s="46"/>
      <c r="E615" s="46"/>
      <c r="F615" s="46"/>
      <c r="G615" s="46"/>
      <c r="H615" s="46"/>
      <c r="I615" s="46"/>
      <c r="J615" s="46"/>
      <c r="K615" s="46"/>
      <c r="L615" s="46"/>
      <c r="M615" s="46"/>
      <c r="N615" s="46"/>
      <c r="O615" s="46"/>
      <c r="P615" s="46"/>
      <c r="Q615" s="46"/>
      <c r="R615" s="46"/>
      <c r="S615" s="46"/>
      <c r="T615" s="46"/>
      <c r="U615" s="46"/>
      <c r="V615" s="46"/>
      <c r="W615" s="46"/>
      <c r="X615" s="46"/>
      <c r="Y615" s="46"/>
      <c r="Z615" s="46"/>
      <c r="AA615" s="46"/>
      <c r="AB615" s="46"/>
      <c r="AC615" s="46"/>
      <c r="AD615" s="46"/>
      <c r="AE615" s="46"/>
      <c r="AF615" s="46"/>
      <c r="AG615" s="46"/>
      <c r="AH615" s="46"/>
      <c r="AI615" s="46"/>
      <c r="AJ615" s="46"/>
      <c r="AK615" s="46"/>
      <c r="AL615" s="46"/>
      <c r="AM615" s="46"/>
    </row>
    <row r="616" customFormat="false" ht="21" hidden="false" customHeight="true" outlineLevel="0" collapsed="false">
      <c r="A616" s="46"/>
      <c r="B616" s="46"/>
      <c r="C616" s="46"/>
      <c r="D616" s="46"/>
      <c r="E616" s="46"/>
      <c r="F616" s="46"/>
      <c r="G616" s="46"/>
      <c r="H616" s="46"/>
      <c r="I616" s="46"/>
      <c r="J616" s="46"/>
      <c r="K616" s="46"/>
      <c r="L616" s="46"/>
      <c r="M616" s="46"/>
      <c r="N616" s="46"/>
      <c r="O616" s="46"/>
      <c r="P616" s="46"/>
      <c r="Q616" s="46"/>
      <c r="R616" s="46"/>
      <c r="S616" s="46"/>
      <c r="T616" s="46"/>
      <c r="U616" s="46"/>
      <c r="V616" s="46"/>
      <c r="W616" s="46"/>
      <c r="X616" s="46"/>
      <c r="Y616" s="46"/>
      <c r="Z616" s="46"/>
      <c r="AA616" s="46"/>
      <c r="AB616" s="46"/>
      <c r="AC616" s="46"/>
      <c r="AD616" s="46"/>
      <c r="AE616" s="46"/>
      <c r="AF616" s="46"/>
      <c r="AG616" s="46"/>
      <c r="AH616" s="46"/>
      <c r="AI616" s="46"/>
      <c r="AJ616" s="46"/>
      <c r="AK616" s="46"/>
      <c r="AL616" s="46"/>
      <c r="AM616" s="46"/>
    </row>
    <row r="617" customFormat="false" ht="21" hidden="false" customHeight="true" outlineLevel="0" collapsed="false">
      <c r="A617" s="46"/>
      <c r="B617" s="46"/>
      <c r="C617" s="46"/>
      <c r="D617" s="46"/>
      <c r="E617" s="46"/>
      <c r="F617" s="46"/>
      <c r="G617" s="46"/>
      <c r="H617" s="46"/>
      <c r="I617" s="46"/>
      <c r="J617" s="46"/>
      <c r="K617" s="46"/>
      <c r="L617" s="46"/>
      <c r="M617" s="46"/>
      <c r="N617" s="46"/>
      <c r="O617" s="46"/>
      <c r="P617" s="46"/>
      <c r="Q617" s="46"/>
      <c r="R617" s="46"/>
      <c r="S617" s="46"/>
      <c r="T617" s="46"/>
      <c r="U617" s="46"/>
      <c r="V617" s="46"/>
      <c r="W617" s="46"/>
      <c r="X617" s="46"/>
      <c r="Y617" s="46"/>
      <c r="Z617" s="46"/>
      <c r="AA617" s="46"/>
      <c r="AB617" s="46"/>
      <c r="AC617" s="46"/>
      <c r="AD617" s="46"/>
      <c r="AE617" s="46"/>
      <c r="AF617" s="46"/>
      <c r="AG617" s="46"/>
      <c r="AH617" s="46"/>
      <c r="AI617" s="46"/>
      <c r="AJ617" s="46"/>
      <c r="AK617" s="46"/>
      <c r="AL617" s="46"/>
      <c r="AM617" s="46"/>
    </row>
    <row r="618" customFormat="false" ht="21" hidden="false" customHeight="true" outlineLevel="0" collapsed="false">
      <c r="A618" s="46"/>
      <c r="B618" s="46"/>
      <c r="C618" s="46"/>
      <c r="D618" s="46"/>
      <c r="E618" s="46"/>
      <c r="F618" s="46"/>
      <c r="G618" s="46"/>
      <c r="H618" s="46"/>
      <c r="I618" s="46"/>
      <c r="J618" s="46"/>
      <c r="K618" s="46"/>
      <c r="L618" s="46"/>
      <c r="M618" s="46"/>
      <c r="N618" s="46"/>
      <c r="O618" s="46"/>
      <c r="P618" s="46"/>
      <c r="Q618" s="46"/>
      <c r="R618" s="46"/>
      <c r="S618" s="46"/>
      <c r="T618" s="46"/>
      <c r="U618" s="46"/>
      <c r="V618" s="46"/>
      <c r="W618" s="46"/>
      <c r="X618" s="46"/>
      <c r="Y618" s="46"/>
      <c r="Z618" s="46"/>
      <c r="AA618" s="46"/>
      <c r="AB618" s="46"/>
      <c r="AC618" s="46"/>
      <c r="AD618" s="46"/>
      <c r="AE618" s="46"/>
      <c r="AF618" s="46"/>
      <c r="AG618" s="46"/>
      <c r="AH618" s="46"/>
      <c r="AI618" s="46"/>
      <c r="AJ618" s="46"/>
      <c r="AK618" s="46"/>
      <c r="AL618" s="46"/>
      <c r="AM618" s="46"/>
    </row>
    <row r="619" customFormat="false" ht="21" hidden="false" customHeight="true" outlineLevel="0" collapsed="false">
      <c r="A619" s="46"/>
      <c r="B619" s="46"/>
      <c r="C619" s="46"/>
      <c r="D619" s="46"/>
      <c r="E619" s="46"/>
      <c r="F619" s="46"/>
      <c r="G619" s="46"/>
      <c r="H619" s="46"/>
      <c r="I619" s="46"/>
      <c r="J619" s="46"/>
      <c r="K619" s="46"/>
      <c r="L619" s="46"/>
      <c r="M619" s="46"/>
      <c r="N619" s="46"/>
      <c r="O619" s="46"/>
      <c r="P619" s="46"/>
      <c r="Q619" s="46"/>
      <c r="R619" s="46"/>
      <c r="S619" s="46"/>
      <c r="T619" s="46"/>
      <c r="U619" s="46"/>
      <c r="V619" s="46"/>
      <c r="W619" s="46"/>
      <c r="X619" s="46"/>
      <c r="Y619" s="46"/>
      <c r="Z619" s="46"/>
      <c r="AA619" s="46"/>
      <c r="AB619" s="46"/>
      <c r="AC619" s="46"/>
      <c r="AD619" s="46"/>
      <c r="AE619" s="46"/>
      <c r="AF619" s="46"/>
      <c r="AG619" s="46"/>
      <c r="AH619" s="46"/>
      <c r="AI619" s="46"/>
      <c r="AJ619" s="46"/>
      <c r="AK619" s="46"/>
      <c r="AL619" s="46"/>
      <c r="AM619" s="46"/>
    </row>
    <row r="620" customFormat="false" ht="21" hidden="false" customHeight="true" outlineLevel="0" collapsed="false">
      <c r="A620" s="46"/>
      <c r="B620" s="46"/>
      <c r="C620" s="46"/>
      <c r="D620" s="46"/>
      <c r="E620" s="46"/>
      <c r="F620" s="46"/>
      <c r="G620" s="46"/>
      <c r="H620" s="46"/>
      <c r="I620" s="46"/>
      <c r="J620" s="46"/>
      <c r="K620" s="46"/>
      <c r="L620" s="46"/>
      <c r="M620" s="46"/>
      <c r="N620" s="46"/>
      <c r="O620" s="46"/>
      <c r="P620" s="46"/>
      <c r="Q620" s="46"/>
      <c r="R620" s="46"/>
      <c r="S620" s="46"/>
      <c r="T620" s="46"/>
      <c r="U620" s="46"/>
      <c r="V620" s="46"/>
      <c r="W620" s="46"/>
      <c r="X620" s="46"/>
      <c r="Y620" s="46"/>
      <c r="Z620" s="46"/>
      <c r="AA620" s="46"/>
      <c r="AB620" s="46"/>
      <c r="AC620" s="46"/>
      <c r="AD620" s="46"/>
      <c r="AE620" s="46"/>
      <c r="AF620" s="46"/>
      <c r="AG620" s="46"/>
      <c r="AH620" s="46"/>
      <c r="AI620" s="46"/>
      <c r="AJ620" s="46"/>
      <c r="AK620" s="46"/>
      <c r="AL620" s="46"/>
      <c r="AM620" s="46"/>
    </row>
    <row r="621" customFormat="false" ht="21" hidden="false" customHeight="true" outlineLevel="0" collapsed="false">
      <c r="A621" s="46"/>
      <c r="B621" s="46"/>
      <c r="C621" s="46"/>
      <c r="D621" s="46"/>
      <c r="E621" s="46"/>
      <c r="F621" s="46"/>
      <c r="G621" s="46"/>
      <c r="H621" s="46"/>
      <c r="I621" s="46"/>
      <c r="J621" s="46"/>
      <c r="K621" s="46"/>
      <c r="L621" s="46"/>
      <c r="M621" s="46"/>
      <c r="N621" s="46"/>
      <c r="O621" s="46"/>
      <c r="P621" s="46"/>
      <c r="Q621" s="46"/>
      <c r="R621" s="46"/>
      <c r="S621" s="46"/>
      <c r="T621" s="46"/>
      <c r="U621" s="46"/>
      <c r="V621" s="46"/>
      <c r="W621" s="46"/>
      <c r="X621" s="46"/>
      <c r="Y621" s="46"/>
      <c r="Z621" s="46"/>
      <c r="AA621" s="46"/>
      <c r="AB621" s="46"/>
      <c r="AC621" s="46"/>
      <c r="AD621" s="46"/>
      <c r="AE621" s="46"/>
      <c r="AF621" s="46"/>
      <c r="AG621" s="46"/>
      <c r="AH621" s="46"/>
      <c r="AI621" s="46"/>
      <c r="AJ621" s="46"/>
      <c r="AK621" s="46"/>
      <c r="AL621" s="46"/>
      <c r="AM621" s="46"/>
    </row>
    <row r="622" customFormat="false" ht="21" hidden="false" customHeight="true" outlineLevel="0" collapsed="false">
      <c r="A622" s="46"/>
      <c r="B622" s="46"/>
      <c r="C622" s="46"/>
      <c r="D622" s="46"/>
      <c r="E622" s="46"/>
      <c r="F622" s="46"/>
      <c r="G622" s="46"/>
      <c r="H622" s="46"/>
      <c r="I622" s="46"/>
      <c r="J622" s="46"/>
      <c r="K622" s="46"/>
      <c r="L622" s="46"/>
      <c r="M622" s="46"/>
      <c r="N622" s="46"/>
      <c r="O622" s="46"/>
      <c r="P622" s="46"/>
      <c r="Q622" s="46"/>
      <c r="R622" s="46"/>
      <c r="S622" s="46"/>
      <c r="T622" s="46"/>
      <c r="U622" s="46"/>
      <c r="V622" s="46"/>
      <c r="W622" s="46"/>
      <c r="X622" s="46"/>
      <c r="Y622" s="46"/>
      <c r="Z622" s="46"/>
      <c r="AA622" s="46"/>
      <c r="AB622" s="46"/>
      <c r="AC622" s="46"/>
      <c r="AD622" s="46"/>
      <c r="AE622" s="46"/>
      <c r="AF622" s="46"/>
      <c r="AG622" s="46"/>
      <c r="AH622" s="46"/>
      <c r="AI622" s="46"/>
      <c r="AJ622" s="46"/>
      <c r="AK622" s="46"/>
      <c r="AL622" s="46"/>
      <c r="AM622" s="46"/>
    </row>
    <row r="623" customFormat="false" ht="21" hidden="false" customHeight="true" outlineLevel="0" collapsed="false">
      <c r="A623" s="46"/>
      <c r="B623" s="46"/>
      <c r="C623" s="46"/>
      <c r="D623" s="46"/>
      <c r="E623" s="46"/>
      <c r="F623" s="46"/>
      <c r="G623" s="46"/>
      <c r="H623" s="46"/>
      <c r="I623" s="46"/>
      <c r="J623" s="46"/>
      <c r="K623" s="46"/>
      <c r="L623" s="46"/>
      <c r="M623" s="46"/>
      <c r="N623" s="46"/>
      <c r="O623" s="46"/>
      <c r="P623" s="46"/>
      <c r="Q623" s="46"/>
      <c r="R623" s="46"/>
      <c r="S623" s="46"/>
      <c r="T623" s="46"/>
      <c r="U623" s="46"/>
      <c r="V623" s="46"/>
      <c r="W623" s="46"/>
      <c r="X623" s="46"/>
      <c r="Y623" s="46"/>
      <c r="Z623" s="46"/>
      <c r="AA623" s="46"/>
      <c r="AB623" s="46"/>
      <c r="AC623" s="46"/>
      <c r="AD623" s="46"/>
      <c r="AE623" s="46"/>
      <c r="AF623" s="46"/>
      <c r="AG623" s="46"/>
      <c r="AH623" s="46"/>
      <c r="AI623" s="46"/>
      <c r="AJ623" s="46"/>
      <c r="AK623" s="46"/>
      <c r="AL623" s="46"/>
      <c r="AM623" s="46"/>
    </row>
    <row r="624" customFormat="false" ht="21" hidden="false" customHeight="true" outlineLevel="0" collapsed="false">
      <c r="A624" s="46"/>
      <c r="B624" s="46"/>
      <c r="C624" s="46"/>
      <c r="D624" s="46"/>
      <c r="E624" s="46"/>
      <c r="F624" s="46"/>
      <c r="G624" s="46"/>
      <c r="H624" s="46"/>
      <c r="I624" s="46"/>
      <c r="J624" s="46"/>
      <c r="K624" s="46"/>
      <c r="L624" s="46"/>
      <c r="M624" s="46"/>
      <c r="N624" s="46"/>
      <c r="O624" s="46"/>
      <c r="P624" s="46"/>
      <c r="Q624" s="46"/>
      <c r="R624" s="46"/>
      <c r="S624" s="46"/>
      <c r="T624" s="46"/>
      <c r="U624" s="46"/>
      <c r="V624" s="46"/>
      <c r="W624" s="46"/>
      <c r="X624" s="46"/>
      <c r="Y624" s="46"/>
      <c r="Z624" s="46"/>
      <c r="AA624" s="46"/>
      <c r="AB624" s="46"/>
      <c r="AC624" s="46"/>
      <c r="AD624" s="46"/>
      <c r="AE624" s="46"/>
      <c r="AF624" s="46"/>
      <c r="AG624" s="46"/>
      <c r="AH624" s="46"/>
      <c r="AI624" s="46"/>
      <c r="AJ624" s="46"/>
      <c r="AK624" s="46"/>
      <c r="AL624" s="46"/>
      <c r="AM624" s="46"/>
    </row>
    <row r="625" customFormat="false" ht="21" hidden="false" customHeight="true" outlineLevel="0" collapsed="false">
      <c r="A625" s="46"/>
      <c r="B625" s="46"/>
      <c r="C625" s="46"/>
      <c r="D625" s="46"/>
      <c r="E625" s="46"/>
      <c r="F625" s="46"/>
      <c r="G625" s="46"/>
      <c r="H625" s="46"/>
      <c r="I625" s="46"/>
      <c r="J625" s="46"/>
      <c r="K625" s="46"/>
      <c r="L625" s="46"/>
      <c r="M625" s="46"/>
      <c r="N625" s="46"/>
      <c r="O625" s="46"/>
      <c r="P625" s="46"/>
      <c r="Q625" s="46"/>
      <c r="R625" s="46"/>
      <c r="S625" s="46"/>
      <c r="T625" s="46"/>
      <c r="U625" s="46"/>
      <c r="V625" s="46"/>
      <c r="W625" s="46"/>
      <c r="X625" s="46"/>
      <c r="Y625" s="46"/>
      <c r="Z625" s="46"/>
      <c r="AA625" s="46"/>
      <c r="AB625" s="46"/>
      <c r="AC625" s="46"/>
      <c r="AD625" s="46"/>
      <c r="AE625" s="46"/>
      <c r="AF625" s="46"/>
      <c r="AG625" s="46"/>
      <c r="AH625" s="46"/>
      <c r="AI625" s="46"/>
      <c r="AJ625" s="46"/>
      <c r="AK625" s="46"/>
      <c r="AL625" s="46"/>
      <c r="AM625" s="46"/>
    </row>
    <row r="626" customFormat="false" ht="21" hidden="false" customHeight="true" outlineLevel="0" collapsed="false">
      <c r="A626" s="46"/>
      <c r="B626" s="46"/>
      <c r="C626" s="46"/>
      <c r="D626" s="46"/>
      <c r="E626" s="46"/>
      <c r="F626" s="46"/>
      <c r="G626" s="46"/>
      <c r="H626" s="46"/>
      <c r="I626" s="46"/>
      <c r="J626" s="46"/>
      <c r="K626" s="46"/>
      <c r="L626" s="46"/>
      <c r="M626" s="46"/>
      <c r="N626" s="46"/>
      <c r="O626" s="46"/>
      <c r="P626" s="46"/>
      <c r="Q626" s="46"/>
      <c r="R626" s="46"/>
      <c r="S626" s="46"/>
      <c r="T626" s="46"/>
      <c r="U626" s="46"/>
      <c r="V626" s="46"/>
      <c r="W626" s="46"/>
      <c r="X626" s="46"/>
      <c r="Y626" s="46"/>
      <c r="Z626" s="46"/>
      <c r="AA626" s="46"/>
      <c r="AB626" s="46"/>
      <c r="AC626" s="46"/>
      <c r="AD626" s="46"/>
      <c r="AE626" s="46"/>
      <c r="AF626" s="46"/>
      <c r="AG626" s="46"/>
      <c r="AH626" s="46"/>
      <c r="AI626" s="46"/>
      <c r="AJ626" s="46"/>
      <c r="AK626" s="46"/>
      <c r="AL626" s="46"/>
      <c r="AM626" s="46"/>
    </row>
    <row r="627" customFormat="false" ht="21" hidden="false" customHeight="true" outlineLevel="0" collapsed="false">
      <c r="A627" s="46"/>
      <c r="B627" s="46"/>
      <c r="C627" s="46"/>
      <c r="D627" s="46"/>
      <c r="E627" s="46"/>
      <c r="F627" s="46"/>
      <c r="G627" s="46"/>
      <c r="H627" s="46"/>
      <c r="I627" s="46"/>
      <c r="J627" s="46"/>
      <c r="K627" s="46"/>
      <c r="L627" s="46"/>
      <c r="M627" s="46"/>
      <c r="N627" s="46"/>
      <c r="O627" s="46"/>
      <c r="P627" s="46"/>
      <c r="Q627" s="46"/>
      <c r="R627" s="46"/>
      <c r="S627" s="46"/>
      <c r="T627" s="46"/>
      <c r="U627" s="46"/>
      <c r="V627" s="46"/>
      <c r="W627" s="46"/>
      <c r="X627" s="46"/>
      <c r="Y627" s="46"/>
      <c r="Z627" s="46"/>
      <c r="AA627" s="46"/>
      <c r="AB627" s="46"/>
      <c r="AC627" s="46"/>
      <c r="AD627" s="46"/>
      <c r="AE627" s="46"/>
      <c r="AF627" s="46"/>
      <c r="AG627" s="46"/>
      <c r="AH627" s="46"/>
      <c r="AI627" s="46"/>
      <c r="AJ627" s="46"/>
      <c r="AK627" s="46"/>
      <c r="AL627" s="46"/>
      <c r="AM627" s="46"/>
    </row>
    <row r="628" customFormat="false" ht="21" hidden="false" customHeight="true" outlineLevel="0" collapsed="false">
      <c r="A628" s="46"/>
      <c r="B628" s="46"/>
      <c r="C628" s="46"/>
      <c r="D628" s="46"/>
      <c r="E628" s="46"/>
      <c r="F628" s="46"/>
      <c r="G628" s="46"/>
      <c r="H628" s="46"/>
      <c r="I628" s="46"/>
      <c r="J628" s="46"/>
      <c r="K628" s="46"/>
      <c r="L628" s="46"/>
      <c r="M628" s="46"/>
      <c r="N628" s="46"/>
      <c r="O628" s="46"/>
      <c r="P628" s="46"/>
      <c r="Q628" s="46"/>
      <c r="R628" s="46"/>
      <c r="S628" s="46"/>
      <c r="T628" s="46"/>
      <c r="U628" s="46"/>
      <c r="V628" s="46"/>
      <c r="W628" s="46"/>
      <c r="X628" s="46"/>
      <c r="Y628" s="46"/>
      <c r="Z628" s="46"/>
      <c r="AA628" s="46"/>
      <c r="AB628" s="46"/>
      <c r="AC628" s="46"/>
      <c r="AD628" s="46"/>
      <c r="AE628" s="46"/>
      <c r="AF628" s="46"/>
      <c r="AG628" s="46"/>
      <c r="AH628" s="46"/>
      <c r="AI628" s="46"/>
      <c r="AJ628" s="46"/>
      <c r="AK628" s="46"/>
      <c r="AL628" s="46"/>
      <c r="AM628" s="46"/>
    </row>
    <row r="629" customFormat="false" ht="21" hidden="false" customHeight="true" outlineLevel="0" collapsed="false">
      <c r="A629" s="46"/>
      <c r="B629" s="46"/>
      <c r="C629" s="46"/>
      <c r="D629" s="46"/>
      <c r="E629" s="46"/>
      <c r="F629" s="46"/>
      <c r="G629" s="46"/>
      <c r="H629" s="46"/>
      <c r="I629" s="46"/>
      <c r="J629" s="46"/>
      <c r="K629" s="46"/>
      <c r="L629" s="46"/>
      <c r="M629" s="46"/>
      <c r="N629" s="46"/>
      <c r="O629" s="46"/>
      <c r="P629" s="46"/>
      <c r="Q629" s="46"/>
      <c r="R629" s="46"/>
      <c r="S629" s="46"/>
      <c r="T629" s="46"/>
      <c r="U629" s="46"/>
      <c r="V629" s="46"/>
      <c r="W629" s="46"/>
      <c r="X629" s="46"/>
      <c r="Y629" s="46"/>
      <c r="Z629" s="46"/>
      <c r="AA629" s="46"/>
      <c r="AB629" s="46"/>
      <c r="AC629" s="46"/>
      <c r="AD629" s="46"/>
      <c r="AE629" s="46"/>
      <c r="AF629" s="46"/>
      <c r="AG629" s="46"/>
      <c r="AH629" s="46"/>
      <c r="AI629" s="46"/>
      <c r="AJ629" s="46"/>
      <c r="AK629" s="46"/>
      <c r="AL629" s="46"/>
      <c r="AM629" s="46"/>
    </row>
    <row r="630" customFormat="false" ht="21" hidden="false" customHeight="true" outlineLevel="0" collapsed="false">
      <c r="A630" s="46"/>
      <c r="B630" s="46"/>
      <c r="C630" s="46"/>
      <c r="D630" s="46"/>
      <c r="E630" s="46"/>
      <c r="F630" s="46"/>
      <c r="G630" s="46"/>
      <c r="H630" s="46"/>
      <c r="I630" s="46"/>
      <c r="J630" s="46"/>
      <c r="K630" s="46"/>
      <c r="L630" s="46"/>
      <c r="M630" s="46"/>
      <c r="N630" s="46"/>
      <c r="O630" s="46"/>
      <c r="P630" s="46"/>
      <c r="Q630" s="46"/>
      <c r="R630" s="46"/>
      <c r="S630" s="46"/>
      <c r="T630" s="46"/>
      <c r="U630" s="46"/>
      <c r="V630" s="46"/>
      <c r="W630" s="46"/>
      <c r="X630" s="46"/>
      <c r="Y630" s="46"/>
      <c r="Z630" s="46"/>
      <c r="AA630" s="46"/>
      <c r="AB630" s="46"/>
      <c r="AC630" s="46"/>
      <c r="AD630" s="46"/>
      <c r="AE630" s="46"/>
      <c r="AF630" s="46"/>
      <c r="AG630" s="46"/>
      <c r="AH630" s="46"/>
      <c r="AI630" s="46"/>
      <c r="AJ630" s="46"/>
      <c r="AK630" s="46"/>
      <c r="AL630" s="46"/>
      <c r="AM630" s="46"/>
    </row>
    <row r="631" customFormat="false" ht="21" hidden="false" customHeight="true" outlineLevel="0" collapsed="false">
      <c r="A631" s="46"/>
      <c r="B631" s="46"/>
      <c r="C631" s="46"/>
      <c r="D631" s="46"/>
      <c r="E631" s="46"/>
      <c r="F631" s="46"/>
      <c r="G631" s="46"/>
      <c r="H631" s="46"/>
      <c r="I631" s="46"/>
      <c r="J631" s="46"/>
      <c r="K631" s="46"/>
      <c r="L631" s="46"/>
      <c r="M631" s="46"/>
      <c r="N631" s="46"/>
      <c r="O631" s="46"/>
      <c r="P631" s="46"/>
      <c r="Q631" s="46"/>
      <c r="R631" s="46"/>
      <c r="S631" s="46"/>
      <c r="T631" s="46"/>
      <c r="U631" s="46"/>
      <c r="V631" s="46"/>
      <c r="W631" s="46"/>
      <c r="X631" s="46"/>
      <c r="Y631" s="46"/>
      <c r="Z631" s="46"/>
      <c r="AA631" s="46"/>
      <c r="AB631" s="46"/>
      <c r="AC631" s="46"/>
      <c r="AD631" s="46"/>
      <c r="AE631" s="46"/>
      <c r="AF631" s="46"/>
      <c r="AG631" s="46"/>
      <c r="AH631" s="46"/>
      <c r="AI631" s="46"/>
      <c r="AJ631" s="46"/>
      <c r="AK631" s="46"/>
      <c r="AL631" s="46"/>
      <c r="AM631" s="46"/>
    </row>
    <row r="632" customFormat="false" ht="21" hidden="false" customHeight="true" outlineLevel="0" collapsed="false">
      <c r="A632" s="46"/>
      <c r="B632" s="46"/>
      <c r="C632" s="46"/>
      <c r="D632" s="46"/>
      <c r="E632" s="46"/>
      <c r="F632" s="46"/>
      <c r="G632" s="46"/>
      <c r="H632" s="46"/>
      <c r="I632" s="46"/>
      <c r="J632" s="46"/>
      <c r="K632" s="46"/>
      <c r="L632" s="46"/>
      <c r="M632" s="46"/>
      <c r="N632" s="46"/>
      <c r="O632" s="46"/>
      <c r="P632" s="46"/>
      <c r="Q632" s="46"/>
      <c r="R632" s="46"/>
      <c r="S632" s="46"/>
      <c r="T632" s="46"/>
      <c r="U632" s="46"/>
      <c r="V632" s="46"/>
      <c r="W632" s="46"/>
      <c r="X632" s="46"/>
      <c r="Y632" s="46"/>
      <c r="Z632" s="46"/>
      <c r="AA632" s="46"/>
      <c r="AB632" s="46"/>
      <c r="AC632" s="46"/>
      <c r="AD632" s="46"/>
      <c r="AE632" s="46"/>
      <c r="AF632" s="46"/>
      <c r="AG632" s="46"/>
      <c r="AH632" s="46"/>
      <c r="AI632" s="46"/>
      <c r="AJ632" s="46"/>
      <c r="AK632" s="46"/>
      <c r="AL632" s="46"/>
      <c r="AM632" s="46"/>
    </row>
    <row r="633" customFormat="false" ht="21" hidden="false" customHeight="true" outlineLevel="0" collapsed="false">
      <c r="A633" s="46"/>
      <c r="B633" s="46"/>
      <c r="C633" s="46"/>
      <c r="D633" s="46"/>
      <c r="E633" s="46"/>
      <c r="F633" s="46"/>
      <c r="G633" s="46"/>
      <c r="H633" s="46"/>
      <c r="I633" s="46"/>
      <c r="J633" s="46"/>
      <c r="K633" s="46"/>
      <c r="L633" s="46"/>
      <c r="M633" s="46"/>
      <c r="N633" s="46"/>
      <c r="O633" s="46"/>
      <c r="P633" s="46"/>
      <c r="Q633" s="46"/>
      <c r="R633" s="46"/>
      <c r="S633" s="46"/>
      <c r="T633" s="46"/>
      <c r="U633" s="46"/>
      <c r="V633" s="46"/>
      <c r="W633" s="46"/>
      <c r="X633" s="46"/>
      <c r="Y633" s="46"/>
      <c r="Z633" s="46"/>
      <c r="AA633" s="46"/>
      <c r="AB633" s="46"/>
      <c r="AC633" s="46"/>
      <c r="AD633" s="46"/>
      <c r="AE633" s="46"/>
      <c r="AF633" s="46"/>
      <c r="AG633" s="46"/>
      <c r="AH633" s="46"/>
      <c r="AI633" s="46"/>
      <c r="AJ633" s="46"/>
      <c r="AK633" s="46"/>
      <c r="AL633" s="46"/>
      <c r="AM633" s="46"/>
    </row>
    <row r="634" customFormat="false" ht="21" hidden="false" customHeight="true" outlineLevel="0" collapsed="false">
      <c r="A634" s="46"/>
      <c r="B634" s="46"/>
      <c r="C634" s="46"/>
      <c r="D634" s="46"/>
      <c r="E634" s="46"/>
      <c r="F634" s="46"/>
      <c r="G634" s="46"/>
      <c r="H634" s="46"/>
      <c r="I634" s="46"/>
      <c r="J634" s="46"/>
      <c r="K634" s="46"/>
      <c r="L634" s="46"/>
      <c r="M634" s="46"/>
      <c r="N634" s="46"/>
      <c r="O634" s="46"/>
      <c r="P634" s="46"/>
      <c r="Q634" s="46"/>
      <c r="R634" s="46"/>
      <c r="S634" s="46"/>
      <c r="T634" s="46"/>
      <c r="U634" s="46"/>
      <c r="V634" s="46"/>
      <c r="W634" s="46"/>
      <c r="X634" s="46"/>
      <c r="Y634" s="46"/>
      <c r="Z634" s="46"/>
      <c r="AA634" s="46"/>
      <c r="AB634" s="46"/>
      <c r="AC634" s="46"/>
      <c r="AD634" s="46"/>
      <c r="AE634" s="46"/>
      <c r="AF634" s="46"/>
      <c r="AG634" s="46"/>
      <c r="AH634" s="46"/>
      <c r="AI634" s="46"/>
      <c r="AJ634" s="46"/>
      <c r="AK634" s="46"/>
      <c r="AL634" s="46"/>
      <c r="AM634" s="46"/>
    </row>
    <row r="635" customFormat="false" ht="21" hidden="false" customHeight="true" outlineLevel="0" collapsed="false">
      <c r="A635" s="46"/>
      <c r="B635" s="46"/>
      <c r="C635" s="46"/>
      <c r="D635" s="46"/>
      <c r="E635" s="46"/>
      <c r="F635" s="46"/>
      <c r="G635" s="46"/>
      <c r="H635" s="46"/>
      <c r="I635" s="46"/>
      <c r="J635" s="46"/>
      <c r="K635" s="46"/>
      <c r="L635" s="46"/>
      <c r="M635" s="46"/>
      <c r="N635" s="46"/>
      <c r="O635" s="46"/>
      <c r="P635" s="46"/>
      <c r="Q635" s="46"/>
      <c r="R635" s="46"/>
      <c r="S635" s="46"/>
      <c r="T635" s="46"/>
      <c r="U635" s="46"/>
      <c r="V635" s="46"/>
      <c r="W635" s="46"/>
      <c r="X635" s="46"/>
      <c r="Y635" s="46"/>
      <c r="Z635" s="46"/>
      <c r="AA635" s="46"/>
      <c r="AB635" s="46"/>
      <c r="AC635" s="46"/>
      <c r="AD635" s="46"/>
      <c r="AE635" s="46"/>
      <c r="AF635" s="46"/>
      <c r="AG635" s="46"/>
      <c r="AH635" s="46"/>
      <c r="AI635" s="46"/>
      <c r="AJ635" s="46"/>
      <c r="AK635" s="46"/>
      <c r="AL635" s="46"/>
      <c r="AM635" s="46"/>
    </row>
    <row r="636" customFormat="false" ht="21" hidden="false" customHeight="true" outlineLevel="0" collapsed="false">
      <c r="A636" s="46"/>
      <c r="B636" s="46"/>
      <c r="C636" s="46"/>
      <c r="D636" s="46"/>
      <c r="E636" s="46"/>
      <c r="F636" s="46"/>
      <c r="G636" s="46"/>
      <c r="H636" s="46"/>
      <c r="I636" s="46"/>
      <c r="J636" s="46"/>
      <c r="K636" s="46"/>
      <c r="L636" s="46"/>
      <c r="M636" s="46"/>
      <c r="N636" s="46"/>
      <c r="O636" s="46"/>
      <c r="P636" s="46"/>
      <c r="Q636" s="46"/>
      <c r="R636" s="46"/>
      <c r="S636" s="46"/>
      <c r="T636" s="46"/>
      <c r="U636" s="46"/>
      <c r="V636" s="46"/>
      <c r="W636" s="46"/>
      <c r="X636" s="46"/>
      <c r="Y636" s="46"/>
      <c r="Z636" s="46"/>
      <c r="AA636" s="46"/>
      <c r="AB636" s="46"/>
      <c r="AC636" s="46"/>
      <c r="AD636" s="46"/>
      <c r="AE636" s="46"/>
      <c r="AF636" s="46"/>
      <c r="AG636" s="46"/>
      <c r="AH636" s="46"/>
      <c r="AI636" s="46"/>
      <c r="AJ636" s="46"/>
      <c r="AK636" s="46"/>
      <c r="AL636" s="46"/>
      <c r="AM636" s="46"/>
    </row>
    <row r="637" customFormat="false" ht="21" hidden="false" customHeight="true" outlineLevel="0" collapsed="false">
      <c r="A637" s="46"/>
      <c r="B637" s="46"/>
      <c r="C637" s="46"/>
      <c r="D637" s="46"/>
      <c r="E637" s="46"/>
      <c r="F637" s="46"/>
      <c r="G637" s="46"/>
      <c r="H637" s="46"/>
      <c r="I637" s="46"/>
      <c r="J637" s="46"/>
      <c r="K637" s="46"/>
      <c r="L637" s="46"/>
      <c r="M637" s="46"/>
      <c r="N637" s="46"/>
      <c r="O637" s="46"/>
      <c r="P637" s="46"/>
      <c r="Q637" s="46"/>
      <c r="R637" s="46"/>
      <c r="S637" s="46"/>
      <c r="T637" s="46"/>
      <c r="U637" s="46"/>
      <c r="V637" s="46"/>
      <c r="W637" s="46"/>
      <c r="X637" s="46"/>
      <c r="Y637" s="46"/>
      <c r="Z637" s="46"/>
      <c r="AA637" s="46"/>
      <c r="AB637" s="46"/>
      <c r="AC637" s="46"/>
      <c r="AD637" s="46"/>
      <c r="AE637" s="46"/>
      <c r="AF637" s="46"/>
      <c r="AG637" s="46"/>
      <c r="AH637" s="46"/>
      <c r="AI637" s="46"/>
      <c r="AJ637" s="46"/>
      <c r="AK637" s="46"/>
      <c r="AL637" s="46"/>
      <c r="AM637" s="46"/>
    </row>
    <row r="638" customFormat="false" ht="21" hidden="false" customHeight="true" outlineLevel="0" collapsed="false">
      <c r="A638" s="46"/>
      <c r="B638" s="46"/>
      <c r="C638" s="46"/>
      <c r="D638" s="46"/>
      <c r="E638" s="46"/>
      <c r="F638" s="46"/>
      <c r="G638" s="46"/>
      <c r="H638" s="46"/>
      <c r="I638" s="46"/>
      <c r="J638" s="46"/>
      <c r="K638" s="46"/>
      <c r="L638" s="46"/>
      <c r="M638" s="46"/>
      <c r="N638" s="46"/>
      <c r="O638" s="46"/>
      <c r="P638" s="46"/>
      <c r="Q638" s="46"/>
      <c r="R638" s="46"/>
      <c r="S638" s="46"/>
      <c r="T638" s="46"/>
      <c r="U638" s="46"/>
      <c r="V638" s="46"/>
      <c r="W638" s="46"/>
      <c r="X638" s="46"/>
      <c r="Y638" s="46"/>
      <c r="Z638" s="46"/>
      <c r="AA638" s="46"/>
      <c r="AB638" s="46"/>
      <c r="AC638" s="46"/>
      <c r="AD638" s="46"/>
      <c r="AE638" s="46"/>
      <c r="AF638" s="46"/>
      <c r="AG638" s="46"/>
      <c r="AH638" s="46"/>
      <c r="AI638" s="46"/>
      <c r="AJ638" s="46"/>
      <c r="AK638" s="46"/>
      <c r="AL638" s="46"/>
      <c r="AM638" s="46"/>
    </row>
    <row r="639" customFormat="false" ht="21" hidden="false" customHeight="true" outlineLevel="0" collapsed="false">
      <c r="A639" s="46"/>
      <c r="B639" s="46"/>
      <c r="C639" s="46"/>
      <c r="D639" s="46"/>
      <c r="E639" s="46"/>
      <c r="F639" s="46"/>
      <c r="G639" s="46"/>
      <c r="H639" s="46"/>
      <c r="I639" s="46"/>
      <c r="J639" s="46"/>
      <c r="K639" s="46"/>
      <c r="L639" s="46"/>
      <c r="M639" s="46"/>
      <c r="N639" s="46"/>
      <c r="O639" s="46"/>
      <c r="P639" s="46"/>
      <c r="Q639" s="46"/>
      <c r="R639" s="46"/>
      <c r="S639" s="46"/>
      <c r="T639" s="46"/>
      <c r="U639" s="46"/>
      <c r="V639" s="46"/>
      <c r="W639" s="46"/>
      <c r="X639" s="46"/>
      <c r="Y639" s="46"/>
      <c r="Z639" s="46"/>
      <c r="AA639" s="46"/>
      <c r="AB639" s="46"/>
      <c r="AC639" s="46"/>
      <c r="AD639" s="46"/>
      <c r="AE639" s="46"/>
      <c r="AF639" s="46"/>
      <c r="AG639" s="46"/>
      <c r="AH639" s="46"/>
      <c r="AI639" s="46"/>
      <c r="AJ639" s="46"/>
      <c r="AK639" s="46"/>
      <c r="AL639" s="46"/>
      <c r="AM639" s="46"/>
    </row>
    <row r="640" customFormat="false" ht="21" hidden="false" customHeight="true" outlineLevel="0" collapsed="false">
      <c r="A640" s="46"/>
      <c r="B640" s="46"/>
      <c r="C640" s="46"/>
      <c r="D640" s="46"/>
      <c r="E640" s="46"/>
      <c r="F640" s="46"/>
      <c r="G640" s="46"/>
      <c r="H640" s="46"/>
      <c r="I640" s="46"/>
      <c r="J640" s="46"/>
      <c r="K640" s="46"/>
      <c r="L640" s="46"/>
      <c r="M640" s="46"/>
      <c r="N640" s="46"/>
      <c r="O640" s="46"/>
      <c r="P640" s="46"/>
      <c r="Q640" s="46"/>
      <c r="R640" s="46"/>
      <c r="S640" s="46"/>
      <c r="T640" s="46"/>
      <c r="U640" s="46"/>
      <c r="V640" s="46"/>
      <c r="W640" s="46"/>
      <c r="X640" s="46"/>
      <c r="Y640" s="46"/>
      <c r="Z640" s="46"/>
      <c r="AA640" s="46"/>
      <c r="AB640" s="46"/>
      <c r="AC640" s="46"/>
      <c r="AD640" s="46"/>
      <c r="AE640" s="46"/>
      <c r="AF640" s="46"/>
      <c r="AG640" s="46"/>
      <c r="AH640" s="46"/>
      <c r="AI640" s="46"/>
      <c r="AJ640" s="46"/>
      <c r="AK640" s="46"/>
      <c r="AL640" s="46"/>
      <c r="AM640" s="46"/>
    </row>
    <row r="641" customFormat="false" ht="21" hidden="false" customHeight="true" outlineLevel="0" collapsed="false">
      <c r="A641" s="46"/>
      <c r="B641" s="46"/>
      <c r="C641" s="46"/>
      <c r="D641" s="46"/>
      <c r="E641" s="46"/>
      <c r="F641" s="46"/>
      <c r="G641" s="46"/>
      <c r="H641" s="46"/>
      <c r="I641" s="46"/>
      <c r="J641" s="46"/>
      <c r="K641" s="46"/>
      <c r="L641" s="46"/>
      <c r="M641" s="46"/>
      <c r="N641" s="46"/>
      <c r="O641" s="46"/>
      <c r="P641" s="46"/>
      <c r="Q641" s="46"/>
      <c r="R641" s="46"/>
      <c r="S641" s="46"/>
      <c r="T641" s="46"/>
      <c r="U641" s="46"/>
      <c r="V641" s="46"/>
      <c r="W641" s="46"/>
      <c r="X641" s="46"/>
      <c r="Y641" s="46"/>
      <c r="Z641" s="46"/>
      <c r="AA641" s="46"/>
      <c r="AB641" s="46"/>
      <c r="AC641" s="46"/>
      <c r="AD641" s="46"/>
      <c r="AE641" s="46"/>
      <c r="AF641" s="46"/>
      <c r="AG641" s="46"/>
      <c r="AH641" s="46"/>
      <c r="AI641" s="46"/>
      <c r="AJ641" s="46"/>
      <c r="AK641" s="46"/>
      <c r="AL641" s="46"/>
      <c r="AM641" s="46"/>
    </row>
    <row r="642" customFormat="false" ht="21" hidden="false" customHeight="true" outlineLevel="0" collapsed="false">
      <c r="A642" s="46"/>
      <c r="B642" s="46"/>
      <c r="C642" s="46"/>
      <c r="D642" s="46"/>
      <c r="E642" s="46"/>
      <c r="F642" s="46"/>
      <c r="G642" s="46"/>
      <c r="H642" s="46"/>
      <c r="I642" s="46"/>
      <c r="J642" s="46"/>
      <c r="K642" s="46"/>
      <c r="L642" s="46"/>
      <c r="M642" s="46"/>
      <c r="N642" s="46"/>
      <c r="O642" s="46"/>
      <c r="P642" s="46"/>
      <c r="Q642" s="46"/>
      <c r="R642" s="46"/>
      <c r="S642" s="46"/>
      <c r="T642" s="46"/>
      <c r="U642" s="46"/>
      <c r="V642" s="46"/>
      <c r="W642" s="46"/>
      <c r="X642" s="46"/>
      <c r="Y642" s="46"/>
      <c r="Z642" s="46"/>
      <c r="AA642" s="46"/>
      <c r="AB642" s="46"/>
      <c r="AC642" s="46"/>
      <c r="AD642" s="46"/>
      <c r="AE642" s="46"/>
      <c r="AF642" s="46"/>
      <c r="AG642" s="46"/>
      <c r="AH642" s="46"/>
      <c r="AI642" s="46"/>
      <c r="AJ642" s="46"/>
      <c r="AK642" s="46"/>
      <c r="AL642" s="46"/>
      <c r="AM642" s="46"/>
    </row>
    <row r="643" customFormat="false" ht="21" hidden="false" customHeight="true" outlineLevel="0" collapsed="false">
      <c r="A643" s="46"/>
      <c r="B643" s="46"/>
      <c r="C643" s="46"/>
      <c r="D643" s="46"/>
      <c r="E643" s="46"/>
      <c r="F643" s="46"/>
      <c r="G643" s="46"/>
      <c r="H643" s="46"/>
      <c r="I643" s="46"/>
      <c r="J643" s="46"/>
      <c r="K643" s="46"/>
      <c r="L643" s="46"/>
      <c r="M643" s="46"/>
      <c r="N643" s="46"/>
      <c r="O643" s="46"/>
      <c r="P643" s="46"/>
      <c r="Q643" s="46"/>
      <c r="R643" s="46"/>
      <c r="S643" s="46"/>
      <c r="T643" s="46"/>
      <c r="U643" s="46"/>
      <c r="V643" s="46"/>
      <c r="W643" s="46"/>
      <c r="X643" s="46"/>
      <c r="Y643" s="46"/>
      <c r="Z643" s="46"/>
      <c r="AA643" s="46"/>
      <c r="AB643" s="46"/>
      <c r="AC643" s="46"/>
      <c r="AD643" s="46"/>
      <c r="AE643" s="46"/>
      <c r="AF643" s="46"/>
      <c r="AG643" s="46"/>
      <c r="AH643" s="46"/>
      <c r="AI643" s="46"/>
      <c r="AJ643" s="46"/>
      <c r="AK643" s="46"/>
      <c r="AL643" s="46"/>
      <c r="AM643" s="46"/>
    </row>
    <row r="644" customFormat="false" ht="21" hidden="false" customHeight="true" outlineLevel="0" collapsed="false">
      <c r="A644" s="46"/>
      <c r="B644" s="46"/>
      <c r="C644" s="46"/>
      <c r="D644" s="46"/>
      <c r="E644" s="46"/>
      <c r="F644" s="46"/>
      <c r="G644" s="46"/>
      <c r="H644" s="46"/>
      <c r="I644" s="46"/>
      <c r="J644" s="46"/>
      <c r="K644" s="46"/>
      <c r="L644" s="46"/>
      <c r="M644" s="46"/>
      <c r="N644" s="46"/>
      <c r="O644" s="46"/>
      <c r="P644" s="46"/>
      <c r="Q644" s="46"/>
      <c r="R644" s="46"/>
      <c r="S644" s="46"/>
      <c r="T644" s="46"/>
      <c r="U644" s="46"/>
      <c r="V644" s="46"/>
      <c r="W644" s="46"/>
      <c r="X644" s="46"/>
      <c r="Y644" s="46"/>
      <c r="Z644" s="46"/>
      <c r="AA644" s="46"/>
      <c r="AB644" s="46"/>
      <c r="AC644" s="46"/>
      <c r="AD644" s="46"/>
      <c r="AE644" s="46"/>
      <c r="AF644" s="46"/>
      <c r="AG644" s="46"/>
      <c r="AH644" s="46"/>
      <c r="AI644" s="46"/>
      <c r="AJ644" s="46"/>
      <c r="AK644" s="46"/>
      <c r="AL644" s="46"/>
      <c r="AM644" s="46"/>
    </row>
    <row r="645" customFormat="false" ht="21" hidden="false" customHeight="true" outlineLevel="0" collapsed="false">
      <c r="A645" s="46"/>
      <c r="B645" s="46"/>
      <c r="C645" s="46"/>
      <c r="D645" s="46"/>
      <c r="E645" s="46"/>
      <c r="F645" s="46"/>
      <c r="G645" s="46"/>
      <c r="H645" s="46"/>
      <c r="I645" s="46"/>
      <c r="J645" s="46"/>
      <c r="K645" s="46"/>
      <c r="L645" s="46"/>
      <c r="M645" s="46"/>
      <c r="N645" s="46"/>
      <c r="O645" s="46"/>
      <c r="P645" s="46"/>
      <c r="Q645" s="46"/>
      <c r="R645" s="46"/>
      <c r="S645" s="46"/>
      <c r="T645" s="46"/>
      <c r="U645" s="46"/>
      <c r="V645" s="46"/>
      <c r="W645" s="46"/>
      <c r="X645" s="46"/>
      <c r="Y645" s="46"/>
      <c r="Z645" s="46"/>
      <c r="AA645" s="46"/>
      <c r="AB645" s="46"/>
      <c r="AC645" s="46"/>
      <c r="AD645" s="46"/>
      <c r="AE645" s="46"/>
      <c r="AF645" s="46"/>
      <c r="AG645" s="46"/>
      <c r="AH645" s="46"/>
      <c r="AI645" s="46"/>
      <c r="AJ645" s="46"/>
      <c r="AK645" s="46"/>
      <c r="AL645" s="46"/>
      <c r="AM645" s="46"/>
    </row>
    <row r="646" customFormat="false" ht="21" hidden="false" customHeight="true" outlineLevel="0" collapsed="false">
      <c r="A646" s="46"/>
      <c r="B646" s="46"/>
      <c r="C646" s="46"/>
      <c r="D646" s="46"/>
      <c r="E646" s="46"/>
      <c r="F646" s="46"/>
      <c r="G646" s="46"/>
      <c r="H646" s="46"/>
      <c r="I646" s="46"/>
      <c r="J646" s="46"/>
      <c r="K646" s="46"/>
      <c r="L646" s="46"/>
      <c r="M646" s="46"/>
      <c r="N646" s="46"/>
      <c r="O646" s="46"/>
      <c r="P646" s="46"/>
      <c r="Q646" s="46"/>
      <c r="R646" s="46"/>
      <c r="S646" s="46"/>
      <c r="T646" s="46"/>
      <c r="U646" s="46"/>
      <c r="V646" s="46"/>
      <c r="W646" s="46"/>
      <c r="X646" s="46"/>
      <c r="Y646" s="46"/>
      <c r="Z646" s="46"/>
      <c r="AA646" s="46"/>
      <c r="AB646" s="46"/>
      <c r="AC646" s="46"/>
      <c r="AD646" s="46"/>
      <c r="AE646" s="46"/>
      <c r="AF646" s="46"/>
      <c r="AG646" s="46"/>
      <c r="AH646" s="46"/>
      <c r="AI646" s="46"/>
      <c r="AJ646" s="46"/>
      <c r="AK646" s="46"/>
      <c r="AL646" s="46"/>
      <c r="AM646" s="46"/>
    </row>
    <row r="647" customFormat="false" ht="21" hidden="false" customHeight="true" outlineLevel="0" collapsed="false">
      <c r="A647" s="46"/>
      <c r="B647" s="46"/>
      <c r="C647" s="46"/>
      <c r="D647" s="46"/>
      <c r="E647" s="46"/>
      <c r="F647" s="46"/>
      <c r="G647" s="46"/>
      <c r="H647" s="46"/>
      <c r="I647" s="46"/>
      <c r="J647" s="46"/>
      <c r="K647" s="46"/>
      <c r="L647" s="46"/>
      <c r="M647" s="46"/>
      <c r="N647" s="46"/>
      <c r="O647" s="46"/>
      <c r="P647" s="46"/>
      <c r="Q647" s="46"/>
      <c r="R647" s="46"/>
      <c r="S647" s="46"/>
      <c r="T647" s="46"/>
      <c r="U647" s="46"/>
      <c r="V647" s="46"/>
      <c r="W647" s="46"/>
      <c r="X647" s="46"/>
      <c r="Y647" s="46"/>
      <c r="Z647" s="46"/>
      <c r="AA647" s="46"/>
      <c r="AB647" s="46"/>
      <c r="AC647" s="46"/>
      <c r="AD647" s="46"/>
      <c r="AE647" s="46"/>
      <c r="AF647" s="46"/>
      <c r="AG647" s="46"/>
      <c r="AH647" s="46"/>
      <c r="AI647" s="46"/>
      <c r="AJ647" s="46"/>
      <c r="AK647" s="46"/>
      <c r="AL647" s="46"/>
      <c r="AM647" s="46"/>
    </row>
    <row r="648" customFormat="false" ht="21" hidden="false" customHeight="true" outlineLevel="0" collapsed="false">
      <c r="A648" s="46"/>
      <c r="B648" s="46"/>
      <c r="C648" s="46"/>
      <c r="D648" s="46"/>
      <c r="E648" s="46"/>
      <c r="F648" s="46"/>
      <c r="G648" s="46"/>
      <c r="H648" s="46"/>
      <c r="I648" s="46"/>
      <c r="J648" s="46"/>
      <c r="K648" s="46"/>
      <c r="L648" s="46"/>
      <c r="M648" s="46"/>
      <c r="N648" s="46"/>
      <c r="O648" s="46"/>
      <c r="P648" s="46"/>
      <c r="Q648" s="46"/>
      <c r="R648" s="46"/>
      <c r="S648" s="46"/>
      <c r="T648" s="46"/>
      <c r="U648" s="46"/>
      <c r="V648" s="46"/>
      <c r="W648" s="46"/>
      <c r="X648" s="46"/>
      <c r="Y648" s="46"/>
      <c r="Z648" s="46"/>
      <c r="AA648" s="46"/>
      <c r="AB648" s="46"/>
      <c r="AC648" s="46"/>
      <c r="AD648" s="46"/>
      <c r="AE648" s="46"/>
      <c r="AF648" s="46"/>
      <c r="AG648" s="46"/>
      <c r="AH648" s="46"/>
      <c r="AI648" s="46"/>
      <c r="AJ648" s="46"/>
      <c r="AK648" s="46"/>
      <c r="AL648" s="46"/>
      <c r="AM648" s="46"/>
    </row>
    <row r="649" customFormat="false" ht="21" hidden="false" customHeight="true" outlineLevel="0" collapsed="false">
      <c r="A649" s="46"/>
      <c r="B649" s="46"/>
      <c r="C649" s="46"/>
      <c r="D649" s="46"/>
      <c r="E649" s="46"/>
      <c r="F649" s="46"/>
      <c r="G649" s="46"/>
      <c r="H649" s="46"/>
      <c r="I649" s="46"/>
      <c r="J649" s="46"/>
      <c r="K649" s="46"/>
      <c r="L649" s="46"/>
      <c r="M649" s="46"/>
      <c r="N649" s="46"/>
      <c r="O649" s="46"/>
      <c r="P649" s="46"/>
      <c r="Q649" s="46"/>
      <c r="R649" s="46"/>
      <c r="S649" s="46"/>
      <c r="T649" s="46"/>
      <c r="U649" s="46"/>
      <c r="V649" s="46"/>
      <c r="W649" s="46"/>
      <c r="X649" s="46"/>
      <c r="Y649" s="46"/>
      <c r="Z649" s="46"/>
      <c r="AA649" s="46"/>
      <c r="AB649" s="46"/>
      <c r="AC649" s="46"/>
      <c r="AD649" s="46"/>
      <c r="AE649" s="46"/>
      <c r="AF649" s="46"/>
      <c r="AG649" s="46"/>
      <c r="AH649" s="46"/>
      <c r="AI649" s="46"/>
      <c r="AJ649" s="46"/>
      <c r="AK649" s="46"/>
      <c r="AL649" s="46"/>
      <c r="AM649" s="46"/>
    </row>
    <row r="650" customFormat="false" ht="21" hidden="false" customHeight="true" outlineLevel="0" collapsed="false">
      <c r="A650" s="46"/>
      <c r="B650" s="46"/>
      <c r="C650" s="46"/>
      <c r="D650" s="46"/>
      <c r="E650" s="46"/>
      <c r="F650" s="46"/>
      <c r="G650" s="46"/>
      <c r="H650" s="46"/>
      <c r="I650" s="46"/>
      <c r="J650" s="46"/>
      <c r="K650" s="46"/>
      <c r="L650" s="46"/>
      <c r="M650" s="46"/>
      <c r="N650" s="46"/>
      <c r="O650" s="46"/>
      <c r="P650" s="46"/>
      <c r="Q650" s="46"/>
      <c r="R650" s="46"/>
      <c r="S650" s="46"/>
      <c r="T650" s="46"/>
      <c r="U650" s="46"/>
      <c r="V650" s="46"/>
      <c r="W650" s="46"/>
      <c r="X650" s="46"/>
      <c r="Y650" s="46"/>
      <c r="Z650" s="46"/>
      <c r="AA650" s="46"/>
      <c r="AB650" s="46"/>
      <c r="AC650" s="46"/>
      <c r="AD650" s="46"/>
      <c r="AE650" s="46"/>
      <c r="AF650" s="46"/>
      <c r="AG650" s="46"/>
      <c r="AH650" s="46"/>
      <c r="AI650" s="46"/>
      <c r="AJ650" s="46"/>
      <c r="AK650" s="46"/>
      <c r="AL650" s="46"/>
      <c r="AM650" s="46"/>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6C7D2"/>
    <pageSetUpPr fitToPage="false"/>
  </sheetPr>
  <dimension ref="A1:L100"/>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45" width="2.5"/>
    <col collapsed="false" customWidth="true" hidden="false" outlineLevel="0" max="3" min="3" style="45" width="46"/>
    <col collapsed="false" customWidth="true" hidden="false" outlineLevel="0" max="12" min="4" style="45" width="22"/>
  </cols>
  <sheetData>
    <row r="1" customFormat="false" ht="21" hidden="false" customHeight="true" outlineLevel="0" collapsed="false">
      <c r="A1" s="46"/>
      <c r="B1" s="46"/>
      <c r="C1" s="46"/>
      <c r="D1" s="46"/>
      <c r="E1" s="46"/>
      <c r="F1" s="46"/>
      <c r="G1" s="46"/>
      <c r="H1" s="46"/>
      <c r="I1" s="46"/>
      <c r="J1" s="46"/>
      <c r="K1" s="46"/>
      <c r="L1" s="46"/>
    </row>
    <row r="2" customFormat="false" ht="21" hidden="false" customHeight="true" outlineLevel="0" collapsed="false">
      <c r="A2" s="46"/>
      <c r="B2" s="46"/>
      <c r="C2" s="47" t="s">
        <v>366</v>
      </c>
      <c r="D2" s="47"/>
      <c r="E2" s="47"/>
      <c r="F2" s="47"/>
      <c r="G2" s="47"/>
      <c r="H2" s="47"/>
      <c r="I2" s="47"/>
      <c r="J2" s="47"/>
      <c r="K2" s="47"/>
      <c r="L2" s="47"/>
    </row>
    <row r="3" customFormat="false" ht="21" hidden="false" customHeight="true" outlineLevel="0" collapsed="false">
      <c r="A3" s="46"/>
      <c r="B3" s="46"/>
      <c r="C3" s="48" t="s">
        <v>367</v>
      </c>
      <c r="D3" s="49"/>
      <c r="E3" s="49"/>
      <c r="F3" s="49"/>
      <c r="G3" s="49"/>
      <c r="H3" s="49"/>
      <c r="I3" s="49"/>
      <c r="J3" s="49"/>
      <c r="K3" s="49"/>
      <c r="L3" s="49"/>
    </row>
    <row r="4" customFormat="false" ht="21" hidden="false" customHeight="true" outlineLevel="0" collapsed="false">
      <c r="A4" s="46"/>
      <c r="B4" s="46"/>
      <c r="C4" s="46" t="s">
        <v>92</v>
      </c>
      <c r="D4" s="50" t="str">
        <f aca="false">Settings!D5</f>
        <v>Main plan</v>
      </c>
      <c r="E4" s="50"/>
      <c r="F4" s="50"/>
      <c r="G4" s="50"/>
      <c r="H4" s="50"/>
      <c r="I4" s="46"/>
      <c r="J4" s="46"/>
      <c r="K4" s="46"/>
      <c r="L4" s="46"/>
    </row>
    <row r="5" customFormat="false" ht="21" hidden="false" customHeight="true" outlineLevel="0" collapsed="false">
      <c r="A5" s="46"/>
      <c r="B5" s="46"/>
      <c r="C5" s="46"/>
      <c r="D5" s="46"/>
      <c r="E5" s="46"/>
      <c r="F5" s="46"/>
      <c r="G5" s="46"/>
      <c r="H5" s="46"/>
      <c r="I5" s="46"/>
      <c r="J5" s="46"/>
      <c r="K5" s="46"/>
      <c r="L5" s="46"/>
    </row>
    <row r="6" customFormat="false" ht="21" hidden="false" customHeight="true" outlineLevel="0" collapsed="false">
      <c r="A6" s="46"/>
      <c r="B6" s="46"/>
      <c r="C6" s="52" t="s">
        <v>368</v>
      </c>
      <c r="D6" s="52" t="s">
        <v>369</v>
      </c>
      <c r="E6" s="52" t="s">
        <v>370</v>
      </c>
      <c r="F6" s="52" t="s">
        <v>371</v>
      </c>
      <c r="G6" s="52"/>
      <c r="H6" s="52"/>
      <c r="I6" s="52"/>
      <c r="J6" s="52"/>
      <c r="K6" s="52"/>
      <c r="L6" s="52"/>
    </row>
    <row r="7" customFormat="false" ht="21" hidden="false" customHeight="true" outlineLevel="0" collapsed="false">
      <c r="A7" s="46"/>
      <c r="B7" s="46"/>
      <c r="C7" s="46"/>
      <c r="D7" s="46"/>
      <c r="E7" s="46"/>
      <c r="F7" s="46"/>
      <c r="G7" s="46"/>
      <c r="H7" s="46"/>
      <c r="I7" s="46"/>
      <c r="J7" s="46"/>
      <c r="K7" s="46"/>
      <c r="L7" s="46"/>
    </row>
    <row r="8" customFormat="false" ht="21" hidden="false" customHeight="true" outlineLevel="0" collapsed="false">
      <c r="A8" s="46"/>
      <c r="B8" s="46"/>
      <c r="C8" s="46" t="s">
        <v>372</v>
      </c>
      <c r="D8" s="119" t="n">
        <f aca="false">SUM('Month by Month'!D27:AM27)-SUM('Month by Month'!D23:AM26)</f>
        <v>0</v>
      </c>
      <c r="E8" s="119" t="n">
        <v>0</v>
      </c>
      <c r="F8" s="120" t="str">
        <f aca="false">IF(ABS(D8)&lt;0.01,"OK","CHECK")</f>
        <v>OK</v>
      </c>
      <c r="G8" s="46"/>
      <c r="H8" s="46"/>
      <c r="I8" s="46"/>
      <c r="J8" s="46"/>
      <c r="K8" s="46"/>
      <c r="L8" s="46"/>
    </row>
    <row r="9" customFormat="false" ht="21" hidden="false" customHeight="true" outlineLevel="0" collapsed="false">
      <c r="A9" s="46"/>
      <c r="B9" s="46"/>
      <c r="C9" s="46" t="s">
        <v>373</v>
      </c>
      <c r="D9" s="119" t="n">
        <f aca="false">'Month by Month'!AM68-Settings!D13-SUM('Month by Month'!D64:AM64)-SUM('Month by Month'!D66:AM66)</f>
        <v>0</v>
      </c>
      <c r="E9" s="119" t="n">
        <v>0</v>
      </c>
      <c r="F9" s="120" t="str">
        <f aca="false">IF(ABS(D9)&lt;0.01,"OK","CHECK")</f>
        <v>OK</v>
      </c>
      <c r="G9" s="46"/>
      <c r="H9" s="46"/>
      <c r="I9" s="46"/>
      <c r="J9" s="46"/>
      <c r="K9" s="46"/>
      <c r="L9" s="46"/>
    </row>
    <row r="10" customFormat="false" ht="21" hidden="false" customHeight="true" outlineLevel="0" collapsed="false">
      <c r="A10" s="46"/>
      <c r="B10" s="46"/>
      <c r="C10" s="46" t="s">
        <v>374</v>
      </c>
      <c r="D10" s="119" t="n">
        <f aca="false">'Month by Month'!AM71-SUM('Month by Month'!D30:AM30)+SUM('Month by Month'!D61:AM61)</f>
        <v>0</v>
      </c>
      <c r="E10" s="119" t="n">
        <v>0</v>
      </c>
      <c r="F10" s="120" t="str">
        <f aca="false">IF(ABS(D10)&lt;0.01,"OK","CHECK")</f>
        <v>OK</v>
      </c>
      <c r="G10" s="46"/>
      <c r="H10" s="46"/>
      <c r="I10" s="46"/>
      <c r="J10" s="46"/>
      <c r="K10" s="46"/>
      <c r="L10" s="46"/>
    </row>
    <row r="11" customFormat="false" ht="21" hidden="false" customHeight="true" outlineLevel="0" collapsed="false">
      <c r="A11" s="46"/>
      <c r="B11" s="46"/>
      <c r="C11" s="46" t="s">
        <v>375</v>
      </c>
      <c r="D11" s="119" t="n">
        <f aca="false">'Month by Month'!AM73-SUM('Month by Month'!D31:AM31)+SUM('Month by Month'!D62:AM62)</f>
        <v>0</v>
      </c>
      <c r="E11" s="119" t="n">
        <v>0</v>
      </c>
      <c r="F11" s="120" t="str">
        <f aca="false">IF(ABS(D11)&lt;0.01,"OK","CHECK")</f>
        <v>OK</v>
      </c>
      <c r="G11" s="46"/>
      <c r="H11" s="46"/>
      <c r="I11" s="46"/>
      <c r="J11" s="46"/>
      <c r="K11" s="46"/>
      <c r="L11" s="46"/>
    </row>
    <row r="12" customFormat="false" ht="21" hidden="false" customHeight="true" outlineLevel="0" collapsed="false">
      <c r="A12" s="46"/>
      <c r="B12" s="46"/>
      <c r="C12" s="46" t="s">
        <v>376</v>
      </c>
      <c r="D12" s="119" t="n">
        <f aca="false">SUM('Month by Month'!D59:AM59)-SUM('Month by Month'!D56:AM56)+SUM('Month by Month'!D58:AM58)</f>
        <v>0</v>
      </c>
      <c r="E12" s="119" t="n">
        <v>0</v>
      </c>
      <c r="F12" s="120" t="str">
        <f aca="false">IF(ABS(D12)&lt;0.01,"OK","CHECK")</f>
        <v>OK</v>
      </c>
      <c r="G12" s="46"/>
      <c r="H12" s="46"/>
      <c r="I12" s="46"/>
      <c r="J12" s="46"/>
      <c r="K12" s="46"/>
      <c r="L12" s="46"/>
    </row>
    <row r="13" customFormat="false" ht="21" hidden="false" customHeight="true" outlineLevel="0" collapsed="false">
      <c r="A13" s="46"/>
      <c r="B13" s="46"/>
      <c r="C13" s="46" t="s">
        <v>377</v>
      </c>
      <c r="D13" s="119" t="n">
        <f aca="false">SUM('Month by Month'!D66:AM66)-Settings!D12</f>
        <v>0</v>
      </c>
      <c r="E13" s="119" t="n">
        <v>0</v>
      </c>
      <c r="F13" s="120" t="str">
        <f aca="false">IF(ABS(D13)&lt;0.01,"OK","CHECK")</f>
        <v>OK</v>
      </c>
      <c r="G13" s="46"/>
      <c r="H13" s="46"/>
      <c r="I13" s="46"/>
      <c r="J13" s="46"/>
      <c r="K13" s="46"/>
      <c r="L13" s="46"/>
    </row>
    <row r="14" customFormat="false" ht="21" hidden="false" customHeight="true" outlineLevel="0" collapsed="false">
      <c r="A14" s="46"/>
      <c r="B14" s="46"/>
      <c r="C14" s="46" t="s">
        <v>378</v>
      </c>
      <c r="D14" s="119" t="n">
        <f aca="false">SUM(Settings!D145,Settings!D158,Settings!D171)-1</f>
        <v>0</v>
      </c>
      <c r="E14" s="119" t="n">
        <v>0</v>
      </c>
      <c r="F14" s="120" t="str">
        <f aca="false">IF(ABS(D14)&lt;0.01,"OK","CHECK")</f>
        <v>OK</v>
      </c>
      <c r="G14" s="46"/>
      <c r="H14" s="46"/>
      <c r="I14" s="46"/>
      <c r="J14" s="46"/>
      <c r="K14" s="46"/>
      <c r="L14" s="46"/>
    </row>
    <row r="15" customFormat="false" ht="21" hidden="false" customHeight="true" outlineLevel="0" collapsed="false">
      <c r="A15" s="46"/>
      <c r="B15" s="46"/>
      <c r="C15" s="46"/>
      <c r="D15" s="46"/>
      <c r="E15" s="46"/>
      <c r="F15" s="46"/>
      <c r="G15" s="46"/>
      <c r="H15" s="46"/>
      <c r="I15" s="46"/>
      <c r="J15" s="46"/>
      <c r="K15" s="46"/>
      <c r="L15" s="46"/>
    </row>
    <row r="16" customFormat="false" ht="21" hidden="false" customHeight="true" outlineLevel="0" collapsed="false">
      <c r="A16" s="46"/>
      <c r="B16" s="46"/>
      <c r="C16" s="46" t="s">
        <v>379</v>
      </c>
      <c r="D16" s="46"/>
      <c r="E16" s="46"/>
      <c r="F16" s="46"/>
      <c r="G16" s="46"/>
      <c r="H16" s="46"/>
      <c r="I16" s="46"/>
      <c r="J16" s="46"/>
      <c r="K16" s="46"/>
      <c r="L16" s="46"/>
    </row>
    <row r="17" customFormat="false" ht="21" hidden="false" customHeight="true" outlineLevel="0" collapsed="false">
      <c r="A17" s="46"/>
      <c r="B17" s="46"/>
      <c r="C17" s="46"/>
      <c r="D17" s="46"/>
      <c r="E17" s="46"/>
      <c r="F17" s="46"/>
      <c r="G17" s="46"/>
      <c r="H17" s="46"/>
      <c r="I17" s="46"/>
      <c r="J17" s="46"/>
      <c r="K17" s="46"/>
      <c r="L17" s="46"/>
    </row>
    <row r="18" customFormat="false" ht="21" hidden="false" customHeight="true" outlineLevel="0" collapsed="false">
      <c r="A18" s="46"/>
      <c r="B18" s="46"/>
      <c r="C18" s="46"/>
      <c r="D18" s="46"/>
      <c r="E18" s="46"/>
      <c r="F18" s="46"/>
      <c r="G18" s="46"/>
      <c r="H18" s="46"/>
      <c r="I18" s="46"/>
      <c r="J18" s="46"/>
      <c r="K18" s="46"/>
      <c r="L18" s="46"/>
    </row>
    <row r="19" customFormat="false" ht="21" hidden="false" customHeight="true" outlineLevel="0" collapsed="false">
      <c r="A19" s="46"/>
      <c r="B19" s="46"/>
      <c r="C19" s="46"/>
      <c r="D19" s="46"/>
      <c r="E19" s="46"/>
      <c r="F19" s="46"/>
      <c r="G19" s="46"/>
      <c r="H19" s="46"/>
      <c r="I19" s="46"/>
      <c r="J19" s="46"/>
      <c r="K19" s="46"/>
      <c r="L19" s="46"/>
    </row>
    <row r="20" customFormat="false" ht="21" hidden="false" customHeight="true" outlineLevel="0" collapsed="false">
      <c r="A20" s="46"/>
      <c r="B20" s="46"/>
      <c r="C20" s="46"/>
      <c r="D20" s="46"/>
      <c r="E20" s="46"/>
      <c r="F20" s="46"/>
      <c r="G20" s="46"/>
      <c r="H20" s="46"/>
      <c r="I20" s="46"/>
      <c r="J20" s="46"/>
      <c r="K20" s="46"/>
      <c r="L20" s="46"/>
    </row>
    <row r="21" customFormat="false" ht="21" hidden="false" customHeight="true" outlineLevel="0" collapsed="false">
      <c r="A21" s="46"/>
      <c r="B21" s="46"/>
      <c r="C21" s="46"/>
      <c r="D21" s="46"/>
      <c r="E21" s="46"/>
      <c r="F21" s="46"/>
      <c r="G21" s="46"/>
      <c r="H21" s="46"/>
      <c r="I21" s="46"/>
      <c r="J21" s="46"/>
      <c r="K21" s="46"/>
      <c r="L21" s="46"/>
    </row>
    <row r="22" customFormat="false" ht="21" hidden="false" customHeight="true" outlineLevel="0" collapsed="false">
      <c r="A22" s="46"/>
      <c r="B22" s="46"/>
      <c r="C22" s="46"/>
      <c r="D22" s="46"/>
      <c r="E22" s="46"/>
      <c r="F22" s="46"/>
      <c r="G22" s="46"/>
      <c r="H22" s="46"/>
      <c r="I22" s="46"/>
      <c r="J22" s="46"/>
      <c r="K22" s="46"/>
      <c r="L22" s="46"/>
    </row>
    <row r="23" customFormat="false" ht="21" hidden="false" customHeight="true" outlineLevel="0" collapsed="false">
      <c r="A23" s="46"/>
      <c r="B23" s="46"/>
      <c r="C23" s="46"/>
      <c r="D23" s="46"/>
      <c r="E23" s="46"/>
      <c r="F23" s="46"/>
      <c r="G23" s="46"/>
      <c r="H23" s="46"/>
      <c r="I23" s="46"/>
      <c r="J23" s="46"/>
      <c r="K23" s="46"/>
      <c r="L23" s="46"/>
    </row>
    <row r="24" customFormat="false" ht="21" hidden="false" customHeight="true" outlineLevel="0" collapsed="false">
      <c r="A24" s="46"/>
      <c r="B24" s="46"/>
      <c r="C24" s="46"/>
      <c r="D24" s="46"/>
      <c r="E24" s="46"/>
      <c r="F24" s="46"/>
      <c r="G24" s="46"/>
      <c r="H24" s="46"/>
      <c r="I24" s="46"/>
      <c r="J24" s="46"/>
      <c r="K24" s="46"/>
      <c r="L24" s="46"/>
    </row>
    <row r="25" customFormat="false" ht="21" hidden="false" customHeight="true" outlineLevel="0" collapsed="false">
      <c r="A25" s="46"/>
      <c r="B25" s="46"/>
      <c r="C25" s="46"/>
      <c r="D25" s="46"/>
      <c r="E25" s="46"/>
      <c r="F25" s="46"/>
      <c r="G25" s="46"/>
      <c r="H25" s="46"/>
      <c r="I25" s="46"/>
      <c r="J25" s="46"/>
      <c r="K25" s="46"/>
      <c r="L25" s="46"/>
    </row>
    <row r="26" customFormat="false" ht="21" hidden="false" customHeight="true" outlineLevel="0" collapsed="false">
      <c r="A26" s="46"/>
      <c r="B26" s="46"/>
      <c r="C26" s="46"/>
      <c r="D26" s="46"/>
      <c r="E26" s="46"/>
      <c r="F26" s="46"/>
      <c r="G26" s="46"/>
      <c r="H26" s="46"/>
      <c r="I26" s="46"/>
      <c r="J26" s="46"/>
      <c r="K26" s="46"/>
      <c r="L26" s="46"/>
    </row>
    <row r="27" customFormat="false" ht="21" hidden="false" customHeight="true" outlineLevel="0" collapsed="false">
      <c r="A27" s="46"/>
      <c r="B27" s="46"/>
      <c r="C27" s="46"/>
      <c r="D27" s="46"/>
      <c r="E27" s="46"/>
      <c r="F27" s="46"/>
      <c r="G27" s="46"/>
      <c r="H27" s="46"/>
      <c r="I27" s="46"/>
      <c r="J27" s="46"/>
      <c r="K27" s="46"/>
      <c r="L27" s="46"/>
    </row>
    <row r="28" customFormat="false" ht="21" hidden="false" customHeight="true" outlineLevel="0" collapsed="false">
      <c r="A28" s="46"/>
      <c r="B28" s="46"/>
      <c r="C28" s="46"/>
      <c r="D28" s="46"/>
      <c r="E28" s="46"/>
      <c r="F28" s="46"/>
      <c r="G28" s="46"/>
      <c r="H28" s="46"/>
      <c r="I28" s="46"/>
      <c r="J28" s="46"/>
      <c r="K28" s="46"/>
      <c r="L28" s="46"/>
    </row>
    <row r="29" customFormat="false" ht="21" hidden="false" customHeight="true" outlineLevel="0" collapsed="false">
      <c r="A29" s="46"/>
      <c r="B29" s="46"/>
      <c r="C29" s="46"/>
      <c r="D29" s="46"/>
      <c r="E29" s="46"/>
      <c r="F29" s="46"/>
      <c r="G29" s="46"/>
      <c r="H29" s="46"/>
      <c r="I29" s="46"/>
      <c r="J29" s="46"/>
      <c r="K29" s="46"/>
      <c r="L29" s="46"/>
    </row>
    <row r="30" customFormat="false" ht="21" hidden="false" customHeight="true" outlineLevel="0" collapsed="false">
      <c r="A30" s="46"/>
      <c r="B30" s="46"/>
      <c r="C30" s="46"/>
      <c r="D30" s="46"/>
      <c r="E30" s="46"/>
      <c r="F30" s="46"/>
      <c r="G30" s="46"/>
      <c r="H30" s="46"/>
      <c r="I30" s="46"/>
      <c r="J30" s="46"/>
      <c r="K30" s="46"/>
      <c r="L30" s="46"/>
    </row>
    <row r="31" customFormat="false" ht="21" hidden="false" customHeight="true" outlineLevel="0" collapsed="false">
      <c r="A31" s="46"/>
      <c r="B31" s="46"/>
      <c r="C31" s="46"/>
      <c r="D31" s="46"/>
      <c r="E31" s="46"/>
      <c r="F31" s="46"/>
      <c r="G31" s="46"/>
      <c r="H31" s="46"/>
      <c r="I31" s="46"/>
      <c r="J31" s="46"/>
      <c r="K31" s="46"/>
      <c r="L31" s="46"/>
    </row>
    <row r="32" customFormat="false" ht="21" hidden="false" customHeight="true" outlineLevel="0" collapsed="false">
      <c r="A32" s="46"/>
      <c r="B32" s="46"/>
      <c r="C32" s="46"/>
      <c r="D32" s="46"/>
      <c r="E32" s="46"/>
      <c r="F32" s="46"/>
      <c r="G32" s="46"/>
      <c r="H32" s="46"/>
      <c r="I32" s="46"/>
      <c r="J32" s="46"/>
      <c r="K32" s="46"/>
      <c r="L32" s="46"/>
    </row>
    <row r="33" customFormat="false" ht="21" hidden="false" customHeight="true" outlineLevel="0" collapsed="false">
      <c r="A33" s="46"/>
      <c r="B33" s="46"/>
      <c r="C33" s="46"/>
      <c r="D33" s="46"/>
      <c r="E33" s="46"/>
      <c r="F33" s="46"/>
      <c r="G33" s="46"/>
      <c r="H33" s="46"/>
      <c r="I33" s="46"/>
      <c r="J33" s="46"/>
      <c r="K33" s="46"/>
      <c r="L33" s="46"/>
    </row>
    <row r="34" customFormat="false" ht="21" hidden="false" customHeight="true" outlineLevel="0" collapsed="false">
      <c r="A34" s="46"/>
      <c r="B34" s="46"/>
      <c r="C34" s="46"/>
      <c r="D34" s="46"/>
      <c r="E34" s="46"/>
      <c r="F34" s="46"/>
      <c r="G34" s="46"/>
      <c r="H34" s="46"/>
      <c r="I34" s="46"/>
      <c r="J34" s="46"/>
      <c r="K34" s="46"/>
      <c r="L34" s="46"/>
    </row>
    <row r="35" customFormat="false" ht="21" hidden="false" customHeight="true" outlineLevel="0" collapsed="false">
      <c r="A35" s="46"/>
      <c r="B35" s="46"/>
      <c r="C35" s="46"/>
      <c r="D35" s="46"/>
      <c r="E35" s="46"/>
      <c r="F35" s="46"/>
      <c r="G35" s="46"/>
      <c r="H35" s="46"/>
      <c r="I35" s="46"/>
      <c r="J35" s="46"/>
      <c r="K35" s="46"/>
      <c r="L35" s="46"/>
    </row>
    <row r="36" customFormat="false" ht="21" hidden="false" customHeight="true" outlineLevel="0" collapsed="false">
      <c r="A36" s="46"/>
      <c r="B36" s="46"/>
      <c r="C36" s="46"/>
      <c r="D36" s="46"/>
      <c r="E36" s="46"/>
      <c r="F36" s="46"/>
      <c r="G36" s="46"/>
      <c r="H36" s="46"/>
      <c r="I36" s="46"/>
      <c r="J36" s="46"/>
      <c r="K36" s="46"/>
      <c r="L36" s="46"/>
    </row>
    <row r="37" customFormat="false" ht="21" hidden="false" customHeight="true" outlineLevel="0" collapsed="false">
      <c r="A37" s="46"/>
      <c r="B37" s="46"/>
      <c r="C37" s="46"/>
      <c r="D37" s="46"/>
      <c r="E37" s="46"/>
      <c r="F37" s="46"/>
      <c r="G37" s="46"/>
      <c r="H37" s="46"/>
      <c r="I37" s="46"/>
      <c r="J37" s="46"/>
      <c r="K37" s="46"/>
      <c r="L37" s="46"/>
    </row>
    <row r="38" customFormat="false" ht="21" hidden="false" customHeight="true" outlineLevel="0" collapsed="false">
      <c r="A38" s="46"/>
      <c r="B38" s="46"/>
      <c r="C38" s="46"/>
      <c r="D38" s="46"/>
      <c r="E38" s="46"/>
      <c r="F38" s="46"/>
      <c r="G38" s="46"/>
      <c r="H38" s="46"/>
      <c r="I38" s="46"/>
      <c r="J38" s="46"/>
      <c r="K38" s="46"/>
      <c r="L38" s="46"/>
    </row>
    <row r="39" customFormat="false" ht="21" hidden="false" customHeight="true" outlineLevel="0" collapsed="false">
      <c r="A39" s="46"/>
      <c r="B39" s="46"/>
      <c r="C39" s="46"/>
      <c r="D39" s="46"/>
      <c r="E39" s="46"/>
      <c r="F39" s="46"/>
      <c r="G39" s="46"/>
      <c r="H39" s="46"/>
      <c r="I39" s="46"/>
      <c r="J39" s="46"/>
      <c r="K39" s="46"/>
      <c r="L39" s="46"/>
    </row>
    <row r="40" customFormat="false" ht="21" hidden="false" customHeight="true" outlineLevel="0" collapsed="false">
      <c r="A40" s="46"/>
      <c r="B40" s="46"/>
      <c r="C40" s="46"/>
      <c r="D40" s="46"/>
      <c r="E40" s="46"/>
      <c r="F40" s="46"/>
      <c r="G40" s="46"/>
      <c r="H40" s="46"/>
      <c r="I40" s="46"/>
      <c r="J40" s="46"/>
      <c r="K40" s="46"/>
      <c r="L40" s="46"/>
    </row>
    <row r="41" customFormat="false" ht="21" hidden="false" customHeight="true" outlineLevel="0" collapsed="false">
      <c r="A41" s="46"/>
      <c r="B41" s="46"/>
      <c r="C41" s="46"/>
      <c r="D41" s="46"/>
      <c r="E41" s="46"/>
      <c r="F41" s="46"/>
      <c r="G41" s="46"/>
      <c r="H41" s="46"/>
      <c r="I41" s="46"/>
      <c r="J41" s="46"/>
      <c r="K41" s="46"/>
      <c r="L41" s="46"/>
    </row>
    <row r="42" customFormat="false" ht="21" hidden="false" customHeight="true" outlineLevel="0" collapsed="false">
      <c r="A42" s="46"/>
      <c r="B42" s="46"/>
      <c r="C42" s="46"/>
      <c r="D42" s="46"/>
      <c r="E42" s="46"/>
      <c r="F42" s="46"/>
      <c r="G42" s="46"/>
      <c r="H42" s="46"/>
      <c r="I42" s="46"/>
      <c r="J42" s="46"/>
      <c r="K42" s="46"/>
      <c r="L42" s="46"/>
    </row>
    <row r="43" customFormat="false" ht="21" hidden="false" customHeight="true" outlineLevel="0" collapsed="false">
      <c r="A43" s="46"/>
      <c r="B43" s="46"/>
      <c r="C43" s="46"/>
      <c r="D43" s="46"/>
      <c r="E43" s="46"/>
      <c r="F43" s="46"/>
      <c r="G43" s="46"/>
      <c r="H43" s="46"/>
      <c r="I43" s="46"/>
      <c r="J43" s="46"/>
      <c r="K43" s="46"/>
      <c r="L43" s="46"/>
    </row>
    <row r="44" customFormat="false" ht="21" hidden="false" customHeight="true" outlineLevel="0" collapsed="false">
      <c r="A44" s="46"/>
      <c r="B44" s="46"/>
      <c r="C44" s="46"/>
      <c r="D44" s="46"/>
      <c r="E44" s="46"/>
      <c r="F44" s="46"/>
      <c r="G44" s="46"/>
      <c r="H44" s="46"/>
      <c r="I44" s="46"/>
      <c r="J44" s="46"/>
      <c r="K44" s="46"/>
      <c r="L44" s="46"/>
    </row>
    <row r="45" customFormat="false" ht="21" hidden="false" customHeight="true" outlineLevel="0" collapsed="false">
      <c r="A45" s="46"/>
      <c r="B45" s="46"/>
      <c r="C45" s="46"/>
      <c r="D45" s="46"/>
      <c r="E45" s="46"/>
      <c r="F45" s="46"/>
      <c r="G45" s="46"/>
      <c r="H45" s="46"/>
      <c r="I45" s="46"/>
      <c r="J45" s="46"/>
      <c r="K45" s="46"/>
      <c r="L45" s="46"/>
    </row>
    <row r="46" customFormat="false" ht="21" hidden="false" customHeight="true" outlineLevel="0" collapsed="false">
      <c r="A46" s="46"/>
      <c r="B46" s="46"/>
      <c r="C46" s="46"/>
      <c r="D46" s="46"/>
      <c r="E46" s="46"/>
      <c r="F46" s="46"/>
      <c r="G46" s="46"/>
      <c r="H46" s="46"/>
      <c r="I46" s="46"/>
      <c r="J46" s="46"/>
      <c r="K46" s="46"/>
      <c r="L46" s="46"/>
    </row>
    <row r="47" customFormat="false" ht="21" hidden="false" customHeight="true" outlineLevel="0" collapsed="false">
      <c r="A47" s="46"/>
      <c r="B47" s="46"/>
      <c r="C47" s="46"/>
      <c r="D47" s="46"/>
      <c r="E47" s="46"/>
      <c r="F47" s="46"/>
      <c r="G47" s="46"/>
      <c r="H47" s="46"/>
      <c r="I47" s="46"/>
      <c r="J47" s="46"/>
      <c r="K47" s="46"/>
      <c r="L47" s="46"/>
    </row>
    <row r="48" customFormat="false" ht="21" hidden="false" customHeight="true" outlineLevel="0" collapsed="false">
      <c r="A48" s="46"/>
      <c r="B48" s="46"/>
      <c r="C48" s="46"/>
      <c r="D48" s="46"/>
      <c r="E48" s="46"/>
      <c r="F48" s="46"/>
      <c r="G48" s="46"/>
      <c r="H48" s="46"/>
      <c r="I48" s="46"/>
      <c r="J48" s="46"/>
      <c r="K48" s="46"/>
      <c r="L48" s="46"/>
    </row>
    <row r="49" customFormat="false" ht="21" hidden="false" customHeight="true" outlineLevel="0" collapsed="false">
      <c r="A49" s="46"/>
      <c r="B49" s="46"/>
      <c r="C49" s="46"/>
      <c r="D49" s="46"/>
      <c r="E49" s="46"/>
      <c r="F49" s="46"/>
      <c r="G49" s="46"/>
      <c r="H49" s="46"/>
      <c r="I49" s="46"/>
      <c r="J49" s="46"/>
      <c r="K49" s="46"/>
      <c r="L49" s="46"/>
    </row>
    <row r="50" customFormat="false" ht="21" hidden="false" customHeight="true" outlineLevel="0" collapsed="false">
      <c r="A50" s="46"/>
      <c r="B50" s="46"/>
      <c r="C50" s="46"/>
      <c r="D50" s="46"/>
      <c r="E50" s="46"/>
      <c r="F50" s="46"/>
      <c r="G50" s="46"/>
      <c r="H50" s="46"/>
      <c r="I50" s="46"/>
      <c r="J50" s="46"/>
      <c r="K50" s="46"/>
      <c r="L50" s="46"/>
    </row>
    <row r="51" customFormat="false" ht="21" hidden="false" customHeight="true" outlineLevel="0" collapsed="false">
      <c r="A51" s="46"/>
      <c r="B51" s="46"/>
      <c r="C51" s="46"/>
      <c r="D51" s="46"/>
      <c r="E51" s="46"/>
      <c r="F51" s="46"/>
      <c r="G51" s="46"/>
      <c r="H51" s="46"/>
      <c r="I51" s="46"/>
      <c r="J51" s="46"/>
      <c r="K51" s="46"/>
      <c r="L51" s="46"/>
    </row>
    <row r="52" customFormat="false" ht="21" hidden="false" customHeight="true" outlineLevel="0" collapsed="false">
      <c r="A52" s="46"/>
      <c r="B52" s="46"/>
      <c r="C52" s="46"/>
      <c r="D52" s="46"/>
      <c r="E52" s="46"/>
      <c r="F52" s="46"/>
      <c r="G52" s="46"/>
      <c r="H52" s="46"/>
      <c r="I52" s="46"/>
      <c r="J52" s="46"/>
      <c r="K52" s="46"/>
      <c r="L52" s="46"/>
    </row>
    <row r="53" customFormat="false" ht="21" hidden="false" customHeight="true" outlineLevel="0" collapsed="false">
      <c r="A53" s="46"/>
      <c r="B53" s="46"/>
      <c r="C53" s="46"/>
      <c r="D53" s="46"/>
      <c r="E53" s="46"/>
      <c r="F53" s="46"/>
      <c r="G53" s="46"/>
      <c r="H53" s="46"/>
      <c r="I53" s="46"/>
      <c r="J53" s="46"/>
      <c r="K53" s="46"/>
      <c r="L53" s="46"/>
    </row>
    <row r="54" customFormat="false" ht="21" hidden="false" customHeight="true" outlineLevel="0" collapsed="false">
      <c r="A54" s="46"/>
      <c r="B54" s="46"/>
      <c r="C54" s="46"/>
      <c r="D54" s="46"/>
      <c r="E54" s="46"/>
      <c r="F54" s="46"/>
      <c r="G54" s="46"/>
      <c r="H54" s="46"/>
      <c r="I54" s="46"/>
      <c r="J54" s="46"/>
      <c r="K54" s="46"/>
      <c r="L54" s="46"/>
    </row>
    <row r="55" customFormat="false" ht="21" hidden="false" customHeight="true" outlineLevel="0" collapsed="false">
      <c r="A55" s="46"/>
      <c r="B55" s="46"/>
      <c r="C55" s="46"/>
      <c r="D55" s="46"/>
      <c r="E55" s="46"/>
      <c r="F55" s="46"/>
      <c r="G55" s="46"/>
      <c r="H55" s="46"/>
      <c r="I55" s="46"/>
      <c r="J55" s="46"/>
      <c r="K55" s="46"/>
      <c r="L55" s="46"/>
    </row>
    <row r="56" customFormat="false" ht="21" hidden="false" customHeight="true" outlineLevel="0" collapsed="false">
      <c r="A56" s="46"/>
      <c r="B56" s="46"/>
      <c r="C56" s="46"/>
      <c r="D56" s="46"/>
      <c r="E56" s="46"/>
      <c r="F56" s="46"/>
      <c r="G56" s="46"/>
      <c r="H56" s="46"/>
      <c r="I56" s="46"/>
      <c r="J56" s="46"/>
      <c r="K56" s="46"/>
      <c r="L56" s="46"/>
    </row>
    <row r="57" customFormat="false" ht="21" hidden="false" customHeight="true" outlineLevel="0" collapsed="false">
      <c r="A57" s="46"/>
      <c r="B57" s="46"/>
      <c r="C57" s="46"/>
      <c r="D57" s="46"/>
      <c r="E57" s="46"/>
      <c r="F57" s="46"/>
      <c r="G57" s="46"/>
      <c r="H57" s="46"/>
      <c r="I57" s="46"/>
      <c r="J57" s="46"/>
      <c r="K57" s="46"/>
      <c r="L57" s="46"/>
    </row>
    <row r="58" customFormat="false" ht="21" hidden="false" customHeight="true" outlineLevel="0" collapsed="false">
      <c r="A58" s="46"/>
      <c r="B58" s="46"/>
      <c r="C58" s="46"/>
      <c r="D58" s="46"/>
      <c r="E58" s="46"/>
      <c r="F58" s="46"/>
      <c r="G58" s="46"/>
      <c r="H58" s="46"/>
      <c r="I58" s="46"/>
      <c r="J58" s="46"/>
      <c r="K58" s="46"/>
      <c r="L58" s="46"/>
    </row>
    <row r="59" customFormat="false" ht="21" hidden="false" customHeight="true" outlineLevel="0" collapsed="false">
      <c r="A59" s="46"/>
      <c r="B59" s="46"/>
      <c r="C59" s="46"/>
      <c r="D59" s="46"/>
      <c r="E59" s="46"/>
      <c r="F59" s="46"/>
      <c r="G59" s="46"/>
      <c r="H59" s="46"/>
      <c r="I59" s="46"/>
      <c r="J59" s="46"/>
      <c r="K59" s="46"/>
      <c r="L59" s="46"/>
    </row>
    <row r="60" customFormat="false" ht="21" hidden="false" customHeight="true" outlineLevel="0" collapsed="false">
      <c r="A60" s="46"/>
      <c r="B60" s="46"/>
      <c r="C60" s="46"/>
      <c r="D60" s="46"/>
      <c r="E60" s="46"/>
      <c r="F60" s="46"/>
      <c r="G60" s="46"/>
      <c r="H60" s="46"/>
      <c r="I60" s="46"/>
      <c r="J60" s="46"/>
      <c r="K60" s="46"/>
      <c r="L60" s="46"/>
    </row>
    <row r="61" customFormat="false" ht="21" hidden="false" customHeight="true" outlineLevel="0" collapsed="false">
      <c r="A61" s="46"/>
      <c r="B61" s="46"/>
      <c r="C61" s="46"/>
      <c r="D61" s="46"/>
      <c r="E61" s="46"/>
      <c r="F61" s="46"/>
      <c r="G61" s="46"/>
      <c r="H61" s="46"/>
      <c r="I61" s="46"/>
      <c r="J61" s="46"/>
      <c r="K61" s="46"/>
      <c r="L61" s="46"/>
    </row>
    <row r="62" customFormat="false" ht="21" hidden="false" customHeight="true" outlineLevel="0" collapsed="false">
      <c r="A62" s="46"/>
      <c r="B62" s="46"/>
      <c r="C62" s="46"/>
      <c r="D62" s="46"/>
      <c r="E62" s="46"/>
      <c r="F62" s="46"/>
      <c r="G62" s="46"/>
      <c r="H62" s="46"/>
      <c r="I62" s="46"/>
      <c r="J62" s="46"/>
      <c r="K62" s="46"/>
      <c r="L62" s="46"/>
    </row>
    <row r="63" customFormat="false" ht="21" hidden="false" customHeight="true" outlineLevel="0" collapsed="false">
      <c r="A63" s="46"/>
      <c r="B63" s="46"/>
      <c r="C63" s="46"/>
      <c r="D63" s="46"/>
      <c r="E63" s="46"/>
      <c r="F63" s="46"/>
      <c r="G63" s="46"/>
      <c r="H63" s="46"/>
      <c r="I63" s="46"/>
      <c r="J63" s="46"/>
      <c r="K63" s="46"/>
      <c r="L63" s="46"/>
    </row>
    <row r="64" customFormat="false" ht="21" hidden="false" customHeight="true" outlineLevel="0" collapsed="false">
      <c r="A64" s="46"/>
      <c r="B64" s="46"/>
      <c r="C64" s="46"/>
      <c r="D64" s="46"/>
      <c r="E64" s="46"/>
      <c r="F64" s="46"/>
      <c r="G64" s="46"/>
      <c r="H64" s="46"/>
      <c r="I64" s="46"/>
      <c r="J64" s="46"/>
      <c r="K64" s="46"/>
      <c r="L64" s="46"/>
    </row>
    <row r="65" customFormat="false" ht="21" hidden="false" customHeight="true" outlineLevel="0" collapsed="false">
      <c r="A65" s="46"/>
      <c r="B65" s="46"/>
      <c r="C65" s="46"/>
      <c r="D65" s="46"/>
      <c r="E65" s="46"/>
      <c r="F65" s="46"/>
      <c r="G65" s="46"/>
      <c r="H65" s="46"/>
      <c r="I65" s="46"/>
      <c r="J65" s="46"/>
      <c r="K65" s="46"/>
      <c r="L65" s="46"/>
    </row>
    <row r="66" customFormat="false" ht="21" hidden="false" customHeight="true" outlineLevel="0" collapsed="false">
      <c r="A66" s="46"/>
      <c r="B66" s="46"/>
      <c r="C66" s="46"/>
      <c r="D66" s="46"/>
      <c r="E66" s="46"/>
      <c r="F66" s="46"/>
      <c r="G66" s="46"/>
      <c r="H66" s="46"/>
      <c r="I66" s="46"/>
      <c r="J66" s="46"/>
      <c r="K66" s="46"/>
      <c r="L66" s="46"/>
    </row>
    <row r="67" customFormat="false" ht="21" hidden="false" customHeight="true" outlineLevel="0" collapsed="false">
      <c r="A67" s="46"/>
      <c r="B67" s="46"/>
      <c r="C67" s="46"/>
      <c r="D67" s="46"/>
      <c r="E67" s="46"/>
      <c r="F67" s="46"/>
      <c r="G67" s="46"/>
      <c r="H67" s="46"/>
      <c r="I67" s="46"/>
      <c r="J67" s="46"/>
      <c r="K67" s="46"/>
      <c r="L67" s="46"/>
    </row>
    <row r="68" customFormat="false" ht="21" hidden="false" customHeight="true" outlineLevel="0" collapsed="false">
      <c r="A68" s="46"/>
      <c r="B68" s="46"/>
      <c r="C68" s="46"/>
      <c r="D68" s="46"/>
      <c r="E68" s="46"/>
      <c r="F68" s="46"/>
      <c r="G68" s="46"/>
      <c r="H68" s="46"/>
      <c r="I68" s="46"/>
      <c r="J68" s="46"/>
      <c r="K68" s="46"/>
      <c r="L68" s="46"/>
    </row>
    <row r="69" customFormat="false" ht="21" hidden="false" customHeight="true" outlineLevel="0" collapsed="false">
      <c r="A69" s="46"/>
      <c r="B69" s="46"/>
      <c r="C69" s="46"/>
      <c r="D69" s="46"/>
      <c r="E69" s="46"/>
      <c r="F69" s="46"/>
      <c r="G69" s="46"/>
      <c r="H69" s="46"/>
      <c r="I69" s="46"/>
      <c r="J69" s="46"/>
      <c r="K69" s="46"/>
      <c r="L69" s="46"/>
    </row>
    <row r="70" customFormat="false" ht="21" hidden="false" customHeight="true" outlineLevel="0" collapsed="false">
      <c r="A70" s="46"/>
      <c r="B70" s="46"/>
      <c r="C70" s="46"/>
      <c r="D70" s="46"/>
      <c r="E70" s="46"/>
      <c r="F70" s="46"/>
      <c r="G70" s="46"/>
      <c r="H70" s="46"/>
      <c r="I70" s="46"/>
      <c r="J70" s="46"/>
      <c r="K70" s="46"/>
      <c r="L70" s="46"/>
    </row>
    <row r="71" customFormat="false" ht="21" hidden="false" customHeight="true" outlineLevel="0" collapsed="false">
      <c r="A71" s="46"/>
      <c r="B71" s="46"/>
      <c r="C71" s="46"/>
      <c r="D71" s="46"/>
      <c r="E71" s="46"/>
      <c r="F71" s="46"/>
      <c r="G71" s="46"/>
      <c r="H71" s="46"/>
      <c r="I71" s="46"/>
      <c r="J71" s="46"/>
      <c r="K71" s="46"/>
      <c r="L71" s="46"/>
    </row>
    <row r="72" customFormat="false" ht="21" hidden="false" customHeight="true" outlineLevel="0" collapsed="false">
      <c r="A72" s="46"/>
      <c r="B72" s="46"/>
      <c r="C72" s="46"/>
      <c r="D72" s="46"/>
      <c r="E72" s="46"/>
      <c r="F72" s="46"/>
      <c r="G72" s="46"/>
      <c r="H72" s="46"/>
      <c r="I72" s="46"/>
      <c r="J72" s="46"/>
      <c r="K72" s="46"/>
      <c r="L72" s="46"/>
    </row>
    <row r="73" customFormat="false" ht="21" hidden="false" customHeight="true" outlineLevel="0" collapsed="false">
      <c r="A73" s="46"/>
      <c r="B73" s="46"/>
      <c r="C73" s="46"/>
      <c r="D73" s="46"/>
      <c r="E73" s="46"/>
      <c r="F73" s="46"/>
      <c r="G73" s="46"/>
      <c r="H73" s="46"/>
      <c r="I73" s="46"/>
      <c r="J73" s="46"/>
      <c r="K73" s="46"/>
      <c r="L73" s="46"/>
    </row>
    <row r="74" customFormat="false" ht="21" hidden="false" customHeight="true" outlineLevel="0" collapsed="false">
      <c r="A74" s="46"/>
      <c r="B74" s="46"/>
      <c r="C74" s="46"/>
      <c r="D74" s="46"/>
      <c r="E74" s="46"/>
      <c r="F74" s="46"/>
      <c r="G74" s="46"/>
      <c r="H74" s="46"/>
      <c r="I74" s="46"/>
      <c r="J74" s="46"/>
      <c r="K74" s="46"/>
      <c r="L74" s="46"/>
    </row>
    <row r="75" customFormat="false" ht="21" hidden="false" customHeight="true" outlineLevel="0" collapsed="false">
      <c r="A75" s="46"/>
      <c r="B75" s="46"/>
      <c r="C75" s="46"/>
      <c r="D75" s="46"/>
      <c r="E75" s="46"/>
      <c r="F75" s="46"/>
      <c r="G75" s="46"/>
      <c r="H75" s="46"/>
      <c r="I75" s="46"/>
      <c r="J75" s="46"/>
      <c r="K75" s="46"/>
      <c r="L75" s="46"/>
    </row>
    <row r="76" customFormat="false" ht="21" hidden="false" customHeight="true" outlineLevel="0" collapsed="false">
      <c r="A76" s="46"/>
      <c r="B76" s="46"/>
      <c r="C76" s="46"/>
      <c r="D76" s="46"/>
      <c r="E76" s="46"/>
      <c r="F76" s="46"/>
      <c r="G76" s="46"/>
      <c r="H76" s="46"/>
      <c r="I76" s="46"/>
      <c r="J76" s="46"/>
      <c r="K76" s="46"/>
      <c r="L76" s="46"/>
    </row>
    <row r="77" customFormat="false" ht="21" hidden="false" customHeight="true" outlineLevel="0" collapsed="false">
      <c r="A77" s="46"/>
      <c r="B77" s="46"/>
      <c r="C77" s="46"/>
      <c r="D77" s="46"/>
      <c r="E77" s="46"/>
      <c r="F77" s="46"/>
      <c r="G77" s="46"/>
      <c r="H77" s="46"/>
      <c r="I77" s="46"/>
      <c r="J77" s="46"/>
      <c r="K77" s="46"/>
      <c r="L77" s="46"/>
    </row>
    <row r="78" customFormat="false" ht="21" hidden="false" customHeight="true" outlineLevel="0" collapsed="false">
      <c r="A78" s="46"/>
      <c r="B78" s="46"/>
      <c r="C78" s="46"/>
      <c r="D78" s="46"/>
      <c r="E78" s="46"/>
      <c r="F78" s="46"/>
      <c r="G78" s="46"/>
      <c r="H78" s="46"/>
      <c r="I78" s="46"/>
      <c r="J78" s="46"/>
      <c r="K78" s="46"/>
      <c r="L78" s="46"/>
    </row>
    <row r="79" customFormat="false" ht="21" hidden="false" customHeight="true" outlineLevel="0" collapsed="false">
      <c r="A79" s="46"/>
      <c r="B79" s="46"/>
      <c r="C79" s="46"/>
      <c r="D79" s="46"/>
      <c r="E79" s="46"/>
      <c r="F79" s="46"/>
      <c r="G79" s="46"/>
      <c r="H79" s="46"/>
      <c r="I79" s="46"/>
      <c r="J79" s="46"/>
      <c r="K79" s="46"/>
      <c r="L79" s="46"/>
    </row>
    <row r="80" customFormat="false" ht="21" hidden="false" customHeight="true" outlineLevel="0" collapsed="false">
      <c r="A80" s="46"/>
      <c r="B80" s="46"/>
      <c r="C80" s="46"/>
      <c r="D80" s="46"/>
      <c r="E80" s="46"/>
      <c r="F80" s="46"/>
      <c r="G80" s="46"/>
      <c r="H80" s="46"/>
      <c r="I80" s="46"/>
      <c r="J80" s="46"/>
      <c r="K80" s="46"/>
      <c r="L80" s="46"/>
    </row>
    <row r="81" customFormat="false" ht="21" hidden="false" customHeight="true" outlineLevel="0" collapsed="false">
      <c r="A81" s="46"/>
      <c r="B81" s="46"/>
      <c r="C81" s="46"/>
      <c r="D81" s="46"/>
      <c r="E81" s="46"/>
      <c r="F81" s="46"/>
      <c r="G81" s="46"/>
      <c r="H81" s="46"/>
      <c r="I81" s="46"/>
      <c r="J81" s="46"/>
      <c r="K81" s="46"/>
      <c r="L81" s="46"/>
    </row>
    <row r="82" customFormat="false" ht="21" hidden="false" customHeight="true" outlineLevel="0" collapsed="false">
      <c r="A82" s="46"/>
      <c r="B82" s="46"/>
      <c r="C82" s="46"/>
      <c r="D82" s="46"/>
      <c r="E82" s="46"/>
      <c r="F82" s="46"/>
      <c r="G82" s="46"/>
      <c r="H82" s="46"/>
      <c r="I82" s="46"/>
      <c r="J82" s="46"/>
      <c r="K82" s="46"/>
      <c r="L82" s="46"/>
    </row>
    <row r="83" customFormat="false" ht="21" hidden="false" customHeight="true" outlineLevel="0" collapsed="false">
      <c r="A83" s="46"/>
      <c r="B83" s="46"/>
      <c r="C83" s="46"/>
      <c r="D83" s="46"/>
      <c r="E83" s="46"/>
      <c r="F83" s="46"/>
      <c r="G83" s="46"/>
      <c r="H83" s="46"/>
      <c r="I83" s="46"/>
      <c r="J83" s="46"/>
      <c r="K83" s="46"/>
      <c r="L83" s="46"/>
    </row>
    <row r="84" customFormat="false" ht="21" hidden="false" customHeight="true" outlineLevel="0" collapsed="false">
      <c r="A84" s="46"/>
      <c r="B84" s="46"/>
      <c r="C84" s="46"/>
      <c r="D84" s="46"/>
      <c r="E84" s="46"/>
      <c r="F84" s="46"/>
      <c r="G84" s="46"/>
      <c r="H84" s="46"/>
      <c r="I84" s="46"/>
      <c r="J84" s="46"/>
      <c r="K84" s="46"/>
      <c r="L84" s="46"/>
    </row>
    <row r="85" customFormat="false" ht="21" hidden="false" customHeight="true" outlineLevel="0" collapsed="false">
      <c r="A85" s="46"/>
      <c r="B85" s="46"/>
      <c r="C85" s="46"/>
      <c r="D85" s="46"/>
      <c r="E85" s="46"/>
      <c r="F85" s="46"/>
      <c r="G85" s="46"/>
      <c r="H85" s="46"/>
      <c r="I85" s="46"/>
      <c r="J85" s="46"/>
      <c r="K85" s="46"/>
      <c r="L85" s="46"/>
    </row>
    <row r="86" customFormat="false" ht="21" hidden="false" customHeight="true" outlineLevel="0" collapsed="false">
      <c r="A86" s="46"/>
      <c r="B86" s="46"/>
      <c r="C86" s="46"/>
      <c r="D86" s="46"/>
      <c r="E86" s="46"/>
      <c r="F86" s="46"/>
      <c r="G86" s="46"/>
      <c r="H86" s="46"/>
      <c r="I86" s="46"/>
      <c r="J86" s="46"/>
      <c r="K86" s="46"/>
      <c r="L86" s="46"/>
    </row>
    <row r="87" customFormat="false" ht="21" hidden="false" customHeight="true" outlineLevel="0" collapsed="false">
      <c r="A87" s="46"/>
      <c r="B87" s="46"/>
      <c r="C87" s="46"/>
      <c r="D87" s="46"/>
      <c r="E87" s="46"/>
      <c r="F87" s="46"/>
      <c r="G87" s="46"/>
      <c r="H87" s="46"/>
      <c r="I87" s="46"/>
      <c r="J87" s="46"/>
      <c r="K87" s="46"/>
      <c r="L87" s="46"/>
    </row>
    <row r="88" customFormat="false" ht="21" hidden="false" customHeight="true" outlineLevel="0" collapsed="false">
      <c r="A88" s="46"/>
      <c r="B88" s="46"/>
      <c r="C88" s="46"/>
      <c r="D88" s="46"/>
      <c r="E88" s="46"/>
      <c r="F88" s="46"/>
      <c r="G88" s="46"/>
      <c r="H88" s="46"/>
      <c r="I88" s="46"/>
      <c r="J88" s="46"/>
      <c r="K88" s="46"/>
      <c r="L88" s="46"/>
    </row>
    <row r="89" customFormat="false" ht="21" hidden="false" customHeight="true" outlineLevel="0" collapsed="false">
      <c r="A89" s="46"/>
      <c r="B89" s="46"/>
      <c r="C89" s="46"/>
      <c r="D89" s="46"/>
      <c r="E89" s="46"/>
      <c r="F89" s="46"/>
      <c r="G89" s="46"/>
      <c r="H89" s="46"/>
      <c r="I89" s="46"/>
      <c r="J89" s="46"/>
      <c r="K89" s="46"/>
      <c r="L89" s="46"/>
    </row>
    <row r="90" customFormat="false" ht="21" hidden="false" customHeight="true" outlineLevel="0" collapsed="false">
      <c r="A90" s="46"/>
      <c r="B90" s="46"/>
      <c r="C90" s="46"/>
      <c r="D90" s="46"/>
      <c r="E90" s="46"/>
      <c r="F90" s="46"/>
      <c r="G90" s="46"/>
      <c r="H90" s="46"/>
      <c r="I90" s="46"/>
      <c r="J90" s="46"/>
      <c r="K90" s="46"/>
      <c r="L90" s="46"/>
    </row>
    <row r="91" customFormat="false" ht="21" hidden="false" customHeight="true" outlineLevel="0" collapsed="false">
      <c r="A91" s="46"/>
      <c r="B91" s="46"/>
      <c r="C91" s="46"/>
      <c r="D91" s="46"/>
      <c r="E91" s="46"/>
      <c r="F91" s="46"/>
      <c r="G91" s="46"/>
      <c r="H91" s="46"/>
      <c r="I91" s="46"/>
      <c r="J91" s="46"/>
      <c r="K91" s="46"/>
      <c r="L91" s="46"/>
    </row>
    <row r="92" customFormat="false" ht="21" hidden="false" customHeight="true" outlineLevel="0" collapsed="false">
      <c r="A92" s="46"/>
      <c r="B92" s="46"/>
      <c r="C92" s="46"/>
      <c r="D92" s="46"/>
      <c r="E92" s="46"/>
      <c r="F92" s="46"/>
      <c r="G92" s="46"/>
      <c r="H92" s="46"/>
      <c r="I92" s="46"/>
      <c r="J92" s="46"/>
      <c r="K92" s="46"/>
      <c r="L92" s="46"/>
    </row>
    <row r="93" customFormat="false" ht="21" hidden="false" customHeight="true" outlineLevel="0" collapsed="false">
      <c r="A93" s="46"/>
      <c r="B93" s="46"/>
      <c r="C93" s="46"/>
      <c r="D93" s="46"/>
      <c r="E93" s="46"/>
      <c r="F93" s="46"/>
      <c r="G93" s="46"/>
      <c r="H93" s="46"/>
      <c r="I93" s="46"/>
      <c r="J93" s="46"/>
      <c r="K93" s="46"/>
      <c r="L93" s="46"/>
    </row>
    <row r="94" customFormat="false" ht="21" hidden="false" customHeight="true" outlineLevel="0" collapsed="false">
      <c r="A94" s="46"/>
      <c r="B94" s="46"/>
      <c r="C94" s="46"/>
      <c r="D94" s="46"/>
      <c r="E94" s="46"/>
      <c r="F94" s="46"/>
      <c r="G94" s="46"/>
      <c r="H94" s="46"/>
      <c r="I94" s="46"/>
      <c r="J94" s="46"/>
      <c r="K94" s="46"/>
      <c r="L94" s="46"/>
    </row>
    <row r="95" customFormat="false" ht="21" hidden="false" customHeight="true" outlineLevel="0" collapsed="false">
      <c r="A95" s="46"/>
      <c r="B95" s="46"/>
      <c r="C95" s="46"/>
      <c r="D95" s="46"/>
      <c r="E95" s="46"/>
      <c r="F95" s="46"/>
      <c r="G95" s="46"/>
      <c r="H95" s="46"/>
      <c r="I95" s="46"/>
      <c r="J95" s="46"/>
      <c r="K95" s="46"/>
      <c r="L95" s="46"/>
    </row>
    <row r="96" customFormat="false" ht="21" hidden="false" customHeight="true" outlineLevel="0" collapsed="false">
      <c r="A96" s="46"/>
      <c r="B96" s="46"/>
      <c r="C96" s="46"/>
      <c r="D96" s="46"/>
      <c r="E96" s="46"/>
      <c r="F96" s="46"/>
      <c r="G96" s="46"/>
      <c r="H96" s="46"/>
      <c r="I96" s="46"/>
      <c r="J96" s="46"/>
      <c r="K96" s="46"/>
      <c r="L96" s="46"/>
    </row>
    <row r="97" customFormat="false" ht="21" hidden="false" customHeight="true" outlineLevel="0" collapsed="false">
      <c r="A97" s="46"/>
      <c r="B97" s="46"/>
      <c r="C97" s="46"/>
      <c r="D97" s="46"/>
      <c r="E97" s="46"/>
      <c r="F97" s="46"/>
      <c r="G97" s="46"/>
      <c r="H97" s="46"/>
      <c r="I97" s="46"/>
      <c r="J97" s="46"/>
      <c r="K97" s="46"/>
      <c r="L97" s="46"/>
    </row>
    <row r="98" customFormat="false" ht="21" hidden="false" customHeight="true" outlineLevel="0" collapsed="false">
      <c r="A98" s="46"/>
      <c r="B98" s="46"/>
      <c r="C98" s="46"/>
      <c r="D98" s="46"/>
      <c r="E98" s="46"/>
      <c r="F98" s="46"/>
      <c r="G98" s="46"/>
      <c r="H98" s="46"/>
      <c r="I98" s="46"/>
      <c r="J98" s="46"/>
      <c r="K98" s="46"/>
      <c r="L98" s="46"/>
    </row>
    <row r="99" customFormat="false" ht="21" hidden="false" customHeight="true" outlineLevel="0" collapsed="false">
      <c r="A99" s="46"/>
      <c r="B99" s="46"/>
      <c r="C99" s="46"/>
      <c r="D99" s="46"/>
      <c r="E99" s="46"/>
      <c r="F99" s="46"/>
      <c r="G99" s="46"/>
      <c r="H99" s="46"/>
      <c r="I99" s="46"/>
      <c r="J99" s="46"/>
      <c r="K99" s="46"/>
      <c r="L99" s="46"/>
    </row>
    <row r="100" customFormat="false" ht="21" hidden="false" customHeight="true" outlineLevel="0" collapsed="false">
      <c r="A100" s="46"/>
      <c r="B100" s="46"/>
      <c r="C100" s="46"/>
      <c r="D100" s="46"/>
      <c r="E100" s="46"/>
      <c r="F100" s="46"/>
      <c r="G100" s="46"/>
      <c r="H100" s="46"/>
      <c r="I100" s="46"/>
      <c r="J100" s="46"/>
      <c r="K100" s="46"/>
      <c r="L100" s="46"/>
    </row>
  </sheetData>
  <conditionalFormatting sqref="D8:D14">
    <cfRule type="expression" priority="2" aboveAverage="0" equalAverage="0" bottom="0" percent="0" rank="0" text="" dxfId="0">
      <formula>ABS(D8)&gt;0.01</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6C7D2"/>
    <pageSetUpPr fitToPage="false"/>
  </sheetPr>
  <dimension ref="A1:L100"/>
  <sheetViews>
    <sheetView showFormulas="false" showGridLines="false" showRowColHeaders="true" showZeros="true" rightToLeft="false" tabSelected="false" showOutlineSymbols="true" defaultGridColor="true" view="normal" topLeftCell="A16" colorId="64" zoomScale="90" zoomScaleNormal="9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45" width="2.5"/>
    <col collapsed="false" customWidth="true" hidden="false" outlineLevel="0" max="3" min="3" style="45" width="30"/>
    <col collapsed="false" customWidth="true" hidden="false" outlineLevel="0" max="4" min="4" style="45" width="110"/>
    <col collapsed="false" customWidth="true" hidden="false" outlineLevel="0" max="12" min="5" style="45" width="15"/>
  </cols>
  <sheetData>
    <row r="1" customFormat="false" ht="21" hidden="false" customHeight="true" outlineLevel="0" collapsed="false">
      <c r="A1" s="46"/>
      <c r="B1" s="46"/>
      <c r="C1" s="46"/>
      <c r="D1" s="46"/>
      <c r="E1" s="46"/>
      <c r="F1" s="46"/>
      <c r="G1" s="46"/>
      <c r="H1" s="46"/>
      <c r="I1" s="46"/>
      <c r="J1" s="46"/>
      <c r="K1" s="46"/>
      <c r="L1" s="46"/>
    </row>
    <row r="2" customFormat="false" ht="21" hidden="false" customHeight="true" outlineLevel="0" collapsed="false">
      <c r="A2" s="46"/>
      <c r="B2" s="46"/>
      <c r="C2" s="121" t="s">
        <v>380</v>
      </c>
      <c r="D2" s="47"/>
      <c r="E2" s="47"/>
      <c r="F2" s="47"/>
      <c r="G2" s="47"/>
      <c r="H2" s="47"/>
      <c r="I2" s="47"/>
      <c r="J2" s="47"/>
      <c r="K2" s="47"/>
      <c r="L2" s="47"/>
    </row>
    <row r="3" customFormat="false" ht="27.75" hidden="false" customHeight="true" outlineLevel="0" collapsed="false">
      <c r="A3" s="46"/>
      <c r="B3" s="46"/>
      <c r="C3" s="122" t="s">
        <v>381</v>
      </c>
      <c r="D3" s="123" t="s">
        <v>382</v>
      </c>
      <c r="E3" s="49"/>
      <c r="F3" s="49"/>
      <c r="G3" s="49"/>
      <c r="H3" s="49"/>
      <c r="I3" s="49"/>
      <c r="J3" s="49"/>
      <c r="K3" s="49"/>
      <c r="L3" s="49"/>
    </row>
    <row r="4" customFormat="false" ht="27.75" hidden="false" customHeight="true" outlineLevel="0" collapsed="false">
      <c r="A4" s="46"/>
      <c r="B4" s="46"/>
      <c r="C4" s="124" t="s">
        <v>383</v>
      </c>
      <c r="D4" s="125" t="s">
        <v>384</v>
      </c>
      <c r="E4" s="50"/>
      <c r="F4" s="50"/>
      <c r="G4" s="50"/>
      <c r="H4" s="50"/>
      <c r="I4" s="46"/>
      <c r="J4" s="46"/>
      <c r="K4" s="46"/>
      <c r="L4" s="46"/>
    </row>
    <row r="5" customFormat="false" ht="21" hidden="false" customHeight="true" outlineLevel="0" collapsed="false">
      <c r="A5" s="46"/>
      <c r="B5" s="46"/>
      <c r="C5" s="124" t="s">
        <v>385</v>
      </c>
      <c r="D5" s="125" t="s">
        <v>386</v>
      </c>
      <c r="E5" s="46"/>
      <c r="F5" s="46"/>
      <c r="G5" s="46"/>
      <c r="H5" s="46"/>
      <c r="I5" s="46"/>
      <c r="J5" s="46"/>
      <c r="K5" s="46"/>
      <c r="L5" s="46"/>
    </row>
    <row r="6" customFormat="false" ht="27.75" hidden="false" customHeight="true" outlineLevel="0" collapsed="false">
      <c r="A6" s="46"/>
      <c r="B6" s="46"/>
      <c r="C6" s="126" t="s">
        <v>387</v>
      </c>
      <c r="D6" s="127" t="s">
        <v>388</v>
      </c>
      <c r="E6" s="52"/>
      <c r="F6" s="52"/>
      <c r="G6" s="52"/>
      <c r="H6" s="52"/>
      <c r="I6" s="52"/>
      <c r="J6" s="52"/>
      <c r="K6" s="52"/>
      <c r="L6" s="52"/>
    </row>
    <row r="7" customFormat="false" ht="27.75" hidden="false" customHeight="true" outlineLevel="0" collapsed="false">
      <c r="A7" s="46"/>
      <c r="B7" s="46"/>
      <c r="C7" s="124" t="s">
        <v>389</v>
      </c>
      <c r="D7" s="125" t="s">
        <v>390</v>
      </c>
      <c r="E7" s="46"/>
      <c r="F7" s="46"/>
      <c r="G7" s="46"/>
      <c r="H7" s="46"/>
      <c r="I7" s="46"/>
      <c r="J7" s="46"/>
      <c r="K7" s="46"/>
      <c r="L7" s="46"/>
    </row>
    <row r="8" customFormat="false" ht="27.75" hidden="false" customHeight="true" outlineLevel="0" collapsed="false">
      <c r="A8" s="46"/>
      <c r="B8" s="46"/>
      <c r="C8" s="124" t="s">
        <v>391</v>
      </c>
      <c r="D8" s="125" t="s">
        <v>392</v>
      </c>
      <c r="E8" s="46"/>
      <c r="F8" s="46"/>
      <c r="G8" s="46"/>
      <c r="H8" s="46"/>
      <c r="I8" s="46"/>
      <c r="J8" s="46"/>
      <c r="K8" s="46"/>
      <c r="L8" s="46"/>
    </row>
    <row r="9" customFormat="false" ht="27.75" hidden="false" customHeight="true" outlineLevel="0" collapsed="false">
      <c r="A9" s="46"/>
      <c r="B9" s="46"/>
      <c r="C9" s="124" t="s">
        <v>393</v>
      </c>
      <c r="D9" s="125" t="s">
        <v>394</v>
      </c>
      <c r="E9" s="46"/>
      <c r="F9" s="46"/>
      <c r="G9" s="46"/>
      <c r="H9" s="46"/>
      <c r="I9" s="46"/>
      <c r="J9" s="46"/>
      <c r="K9" s="46"/>
      <c r="L9" s="46"/>
    </row>
    <row r="10" customFormat="false" ht="27.75" hidden="false" customHeight="true" outlineLevel="0" collapsed="false">
      <c r="A10" s="46"/>
      <c r="B10" s="46"/>
      <c r="C10" s="124" t="s">
        <v>395</v>
      </c>
      <c r="D10" s="125" t="s">
        <v>396</v>
      </c>
      <c r="E10" s="46"/>
      <c r="F10" s="46"/>
      <c r="G10" s="46"/>
      <c r="H10" s="46"/>
      <c r="I10" s="46"/>
      <c r="J10" s="46"/>
      <c r="K10" s="46"/>
      <c r="L10" s="46"/>
    </row>
    <row r="11" customFormat="false" ht="27.75" hidden="false" customHeight="true" outlineLevel="0" collapsed="false">
      <c r="A11" s="46"/>
      <c r="B11" s="46"/>
      <c r="C11" s="124" t="s">
        <v>397</v>
      </c>
      <c r="D11" s="125" t="s">
        <v>398</v>
      </c>
      <c r="E11" s="46"/>
      <c r="F11" s="46"/>
      <c r="G11" s="46"/>
      <c r="H11" s="46"/>
      <c r="I11" s="46"/>
      <c r="J11" s="46"/>
      <c r="K11" s="46"/>
      <c r="L11" s="46"/>
    </row>
    <row r="12" customFormat="false" ht="27.75" hidden="false" customHeight="true" outlineLevel="0" collapsed="false">
      <c r="A12" s="46"/>
      <c r="B12" s="46"/>
      <c r="C12" s="124" t="s">
        <v>399</v>
      </c>
      <c r="D12" s="125" t="s">
        <v>400</v>
      </c>
      <c r="E12" s="46"/>
      <c r="F12" s="46"/>
      <c r="G12" s="46"/>
      <c r="H12" s="46"/>
      <c r="I12" s="46"/>
      <c r="J12" s="46"/>
      <c r="K12" s="46"/>
      <c r="L12" s="46"/>
    </row>
    <row r="13" customFormat="false" ht="27.75" hidden="false" customHeight="true" outlineLevel="0" collapsed="false">
      <c r="A13" s="46"/>
      <c r="B13" s="46"/>
      <c r="C13" s="124" t="s">
        <v>401</v>
      </c>
      <c r="D13" s="125" t="s">
        <v>402</v>
      </c>
      <c r="E13" s="46"/>
      <c r="F13" s="46"/>
      <c r="G13" s="46"/>
      <c r="H13" s="46"/>
      <c r="I13" s="46"/>
      <c r="J13" s="46"/>
      <c r="K13" s="46"/>
      <c r="L13" s="46"/>
    </row>
    <row r="14" customFormat="false" ht="34.5" hidden="false" customHeight="true" outlineLevel="0" collapsed="false">
      <c r="A14" s="46"/>
      <c r="B14" s="46"/>
      <c r="C14" s="46"/>
      <c r="D14" s="128"/>
      <c r="E14" s="46"/>
      <c r="F14" s="46"/>
      <c r="G14" s="46"/>
      <c r="H14" s="46"/>
      <c r="I14" s="46"/>
      <c r="J14" s="46"/>
      <c r="K14" s="46"/>
      <c r="L14" s="46"/>
    </row>
    <row r="15" customFormat="false" ht="34.5" hidden="false" customHeight="true" outlineLevel="0" collapsed="false">
      <c r="A15" s="46"/>
      <c r="B15" s="46"/>
      <c r="C15" s="129" t="s">
        <v>403</v>
      </c>
      <c r="D15" s="128"/>
      <c r="E15" s="46"/>
      <c r="F15" s="46"/>
      <c r="G15" s="46"/>
      <c r="H15" s="46"/>
      <c r="I15" s="46"/>
      <c r="J15" s="46"/>
      <c r="K15" s="46"/>
      <c r="L15" s="46"/>
    </row>
    <row r="16" customFormat="false" ht="34.5" hidden="false" customHeight="true" outlineLevel="0" collapsed="false">
      <c r="A16" s="46"/>
      <c r="B16" s="46"/>
      <c r="C16" s="124" t="s">
        <v>198</v>
      </c>
      <c r="D16" s="125" t="s">
        <v>404</v>
      </c>
      <c r="E16" s="46"/>
      <c r="F16" s="46"/>
      <c r="G16" s="46"/>
      <c r="H16" s="46"/>
      <c r="I16" s="46"/>
      <c r="J16" s="46"/>
      <c r="K16" s="46"/>
      <c r="L16" s="46"/>
    </row>
    <row r="17" customFormat="false" ht="34.5" hidden="false" customHeight="true" outlineLevel="0" collapsed="false">
      <c r="A17" s="46"/>
      <c r="B17" s="46"/>
      <c r="C17" s="124" t="s">
        <v>405</v>
      </c>
      <c r="D17" s="125" t="s">
        <v>406</v>
      </c>
      <c r="E17" s="46"/>
      <c r="F17" s="46"/>
      <c r="G17" s="46"/>
      <c r="H17" s="46"/>
      <c r="I17" s="46"/>
      <c r="J17" s="46"/>
      <c r="K17" s="46"/>
      <c r="L17" s="46"/>
    </row>
    <row r="18" customFormat="false" ht="34.5" hidden="false" customHeight="true" outlineLevel="0" collapsed="false">
      <c r="A18" s="46"/>
      <c r="B18" s="46"/>
      <c r="C18" s="124" t="s">
        <v>407</v>
      </c>
      <c r="D18" s="125" t="s">
        <v>408</v>
      </c>
      <c r="E18" s="46"/>
      <c r="F18" s="46"/>
      <c r="G18" s="46"/>
      <c r="H18" s="46"/>
      <c r="I18" s="46"/>
      <c r="J18" s="46"/>
      <c r="K18" s="46"/>
      <c r="L18" s="46"/>
    </row>
    <row r="19" customFormat="false" ht="34.5" hidden="false" customHeight="true" outlineLevel="0" collapsed="false">
      <c r="A19" s="46"/>
      <c r="B19" s="46"/>
      <c r="C19" s="124" t="s">
        <v>98</v>
      </c>
      <c r="D19" s="125" t="s">
        <v>409</v>
      </c>
      <c r="E19" s="46"/>
      <c r="F19" s="46"/>
      <c r="G19" s="46"/>
      <c r="H19" s="46"/>
      <c r="I19" s="46"/>
      <c r="J19" s="46"/>
      <c r="K19" s="46"/>
      <c r="L19" s="46"/>
    </row>
    <row r="20" customFormat="false" ht="34.5" hidden="false" customHeight="true" outlineLevel="0" collapsed="false">
      <c r="A20" s="46"/>
      <c r="B20" s="46"/>
      <c r="C20" s="124" t="s">
        <v>410</v>
      </c>
      <c r="D20" s="125" t="s">
        <v>411</v>
      </c>
      <c r="E20" s="46"/>
      <c r="F20" s="46"/>
      <c r="G20" s="46"/>
      <c r="H20" s="46"/>
      <c r="I20" s="46"/>
      <c r="J20" s="46"/>
      <c r="K20" s="46"/>
      <c r="L20" s="46"/>
    </row>
    <row r="21" customFormat="false" ht="34.5" hidden="false" customHeight="true" outlineLevel="0" collapsed="false">
      <c r="A21" s="46"/>
      <c r="B21" s="46"/>
      <c r="C21" s="124" t="s">
        <v>412</v>
      </c>
      <c r="D21" s="125" t="s">
        <v>413</v>
      </c>
      <c r="E21" s="46"/>
      <c r="F21" s="46"/>
      <c r="G21" s="46"/>
      <c r="H21" s="46"/>
      <c r="I21" s="46"/>
      <c r="J21" s="46"/>
      <c r="K21" s="46"/>
      <c r="L21" s="46"/>
    </row>
    <row r="22" customFormat="false" ht="21" hidden="false" customHeight="true" outlineLevel="0" collapsed="false">
      <c r="A22" s="46"/>
      <c r="B22" s="46"/>
      <c r="C22" s="124" t="s">
        <v>414</v>
      </c>
      <c r="D22" s="125" t="s">
        <v>415</v>
      </c>
      <c r="E22" s="46"/>
      <c r="F22" s="46"/>
      <c r="G22" s="46"/>
      <c r="H22" s="46"/>
      <c r="I22" s="46"/>
      <c r="J22" s="46"/>
      <c r="K22" s="46"/>
      <c r="L22" s="46"/>
    </row>
    <row r="23" customFormat="false" ht="42" hidden="false" customHeight="true" outlineLevel="0" collapsed="false">
      <c r="A23" s="46"/>
      <c r="B23" s="46"/>
      <c r="C23" s="124" t="s">
        <v>416</v>
      </c>
      <c r="D23" s="125" t="s">
        <v>417</v>
      </c>
      <c r="E23" s="46"/>
      <c r="F23" s="46"/>
      <c r="G23" s="46"/>
      <c r="H23" s="46"/>
      <c r="I23" s="46"/>
      <c r="J23" s="46"/>
      <c r="K23" s="46"/>
      <c r="L23" s="46"/>
    </row>
    <row r="24" customFormat="false" ht="42" hidden="false" customHeight="true" outlineLevel="0" collapsed="false">
      <c r="A24" s="46"/>
      <c r="B24" s="46"/>
      <c r="C24" s="124" t="s">
        <v>161</v>
      </c>
      <c r="D24" s="125" t="s">
        <v>418</v>
      </c>
      <c r="E24" s="46"/>
      <c r="F24" s="46"/>
      <c r="G24" s="46"/>
      <c r="H24" s="46"/>
      <c r="I24" s="46"/>
      <c r="J24" s="46"/>
      <c r="K24" s="46"/>
      <c r="L24" s="46"/>
    </row>
    <row r="25" customFormat="false" ht="21" hidden="false" customHeight="true" outlineLevel="0" collapsed="false">
      <c r="A25" s="46"/>
      <c r="B25" s="46"/>
      <c r="C25" s="46"/>
      <c r="D25" s="46"/>
      <c r="E25" s="46"/>
      <c r="F25" s="46"/>
      <c r="G25" s="46"/>
      <c r="H25" s="46"/>
      <c r="I25" s="46"/>
      <c r="J25" s="46"/>
      <c r="K25" s="46"/>
      <c r="L25" s="46"/>
    </row>
    <row r="26" customFormat="false" ht="21" hidden="false" customHeight="true" outlineLevel="0" collapsed="false">
      <c r="A26" s="46"/>
      <c r="B26" s="46"/>
      <c r="C26" s="46"/>
      <c r="D26" s="46"/>
      <c r="E26" s="46"/>
      <c r="F26" s="46"/>
      <c r="G26" s="46"/>
      <c r="H26" s="46"/>
      <c r="I26" s="46"/>
      <c r="J26" s="46"/>
      <c r="K26" s="46"/>
      <c r="L26" s="46"/>
    </row>
    <row r="27" customFormat="false" ht="21" hidden="false" customHeight="true" outlineLevel="0" collapsed="false">
      <c r="A27" s="46"/>
      <c r="B27" s="46"/>
      <c r="C27" s="46"/>
      <c r="D27" s="46"/>
      <c r="E27" s="46"/>
      <c r="F27" s="46"/>
      <c r="G27" s="46"/>
      <c r="H27" s="46"/>
      <c r="I27" s="46"/>
      <c r="J27" s="46"/>
      <c r="K27" s="46"/>
      <c r="L27" s="46"/>
    </row>
    <row r="28" customFormat="false" ht="21" hidden="false" customHeight="true" outlineLevel="0" collapsed="false">
      <c r="A28" s="46"/>
      <c r="B28" s="46"/>
      <c r="C28" s="46"/>
      <c r="D28" s="46"/>
      <c r="E28" s="46"/>
      <c r="F28" s="46"/>
      <c r="G28" s="46"/>
      <c r="H28" s="46"/>
      <c r="I28" s="46"/>
      <c r="J28" s="46"/>
      <c r="K28" s="46"/>
      <c r="L28" s="46"/>
    </row>
    <row r="29" customFormat="false" ht="21" hidden="false" customHeight="true" outlineLevel="0" collapsed="false">
      <c r="A29" s="46"/>
      <c r="B29" s="46"/>
      <c r="C29" s="46"/>
      <c r="D29" s="46"/>
      <c r="E29" s="46"/>
      <c r="F29" s="46"/>
      <c r="G29" s="46"/>
      <c r="H29" s="46"/>
      <c r="I29" s="46"/>
      <c r="J29" s="46"/>
      <c r="K29" s="46"/>
      <c r="L29" s="46"/>
    </row>
    <row r="30" customFormat="false" ht="21" hidden="false" customHeight="true" outlineLevel="0" collapsed="false">
      <c r="A30" s="46"/>
      <c r="B30" s="46"/>
      <c r="C30" s="46"/>
      <c r="D30" s="46"/>
      <c r="E30" s="46"/>
      <c r="F30" s="46"/>
      <c r="G30" s="46"/>
      <c r="H30" s="46"/>
      <c r="I30" s="46"/>
      <c r="J30" s="46"/>
      <c r="K30" s="46"/>
      <c r="L30" s="46"/>
    </row>
    <row r="31" customFormat="false" ht="21" hidden="false" customHeight="true" outlineLevel="0" collapsed="false">
      <c r="A31" s="46"/>
      <c r="B31" s="46"/>
      <c r="C31" s="46"/>
      <c r="D31" s="46"/>
      <c r="E31" s="46"/>
      <c r="F31" s="46"/>
      <c r="G31" s="46"/>
      <c r="H31" s="46"/>
      <c r="I31" s="46"/>
      <c r="J31" s="46"/>
      <c r="K31" s="46"/>
      <c r="L31" s="46"/>
    </row>
    <row r="32" customFormat="false" ht="21" hidden="false" customHeight="true" outlineLevel="0" collapsed="false">
      <c r="A32" s="46"/>
      <c r="B32" s="46"/>
      <c r="C32" s="46"/>
      <c r="D32" s="46"/>
      <c r="E32" s="46"/>
      <c r="F32" s="46"/>
      <c r="G32" s="46"/>
      <c r="H32" s="46"/>
      <c r="I32" s="46"/>
      <c r="J32" s="46"/>
      <c r="K32" s="46"/>
      <c r="L32" s="46"/>
    </row>
    <row r="33" customFormat="false" ht="21" hidden="false" customHeight="true" outlineLevel="0" collapsed="false">
      <c r="A33" s="46"/>
      <c r="B33" s="46"/>
      <c r="C33" s="46"/>
      <c r="D33" s="46"/>
      <c r="E33" s="46"/>
      <c r="F33" s="46"/>
      <c r="G33" s="46"/>
      <c r="H33" s="46"/>
      <c r="I33" s="46"/>
      <c r="J33" s="46"/>
      <c r="K33" s="46"/>
      <c r="L33" s="46"/>
    </row>
    <row r="34" customFormat="false" ht="21" hidden="false" customHeight="true" outlineLevel="0" collapsed="false">
      <c r="A34" s="46"/>
      <c r="B34" s="46"/>
      <c r="C34" s="46"/>
      <c r="D34" s="46"/>
      <c r="E34" s="46"/>
      <c r="F34" s="46"/>
      <c r="G34" s="46"/>
      <c r="H34" s="46"/>
      <c r="I34" s="46"/>
      <c r="J34" s="46"/>
      <c r="K34" s="46"/>
      <c r="L34" s="46"/>
    </row>
    <row r="35" customFormat="false" ht="21" hidden="false" customHeight="true" outlineLevel="0" collapsed="false">
      <c r="A35" s="46"/>
      <c r="B35" s="46"/>
      <c r="C35" s="46"/>
      <c r="D35" s="46"/>
      <c r="E35" s="46"/>
      <c r="F35" s="46"/>
      <c r="G35" s="46"/>
      <c r="H35" s="46"/>
      <c r="I35" s="46"/>
      <c r="J35" s="46"/>
      <c r="K35" s="46"/>
      <c r="L35" s="46"/>
    </row>
    <row r="36" customFormat="false" ht="21" hidden="false" customHeight="true" outlineLevel="0" collapsed="false">
      <c r="A36" s="46"/>
      <c r="B36" s="46"/>
      <c r="C36" s="46"/>
      <c r="D36" s="46"/>
      <c r="E36" s="46"/>
      <c r="F36" s="46"/>
      <c r="G36" s="46"/>
      <c r="H36" s="46"/>
      <c r="I36" s="46"/>
      <c r="J36" s="46"/>
      <c r="K36" s="46"/>
      <c r="L36" s="46"/>
    </row>
    <row r="37" customFormat="false" ht="21" hidden="false" customHeight="true" outlineLevel="0" collapsed="false">
      <c r="A37" s="46"/>
      <c r="B37" s="46"/>
      <c r="C37" s="46"/>
      <c r="D37" s="46"/>
      <c r="E37" s="46"/>
      <c r="F37" s="46"/>
      <c r="G37" s="46"/>
      <c r="H37" s="46"/>
      <c r="I37" s="46"/>
      <c r="J37" s="46"/>
      <c r="K37" s="46"/>
      <c r="L37" s="46"/>
    </row>
    <row r="38" customFormat="false" ht="21" hidden="false" customHeight="true" outlineLevel="0" collapsed="false">
      <c r="A38" s="46"/>
      <c r="B38" s="46"/>
      <c r="C38" s="46"/>
      <c r="D38" s="46"/>
      <c r="E38" s="46"/>
      <c r="F38" s="46"/>
      <c r="G38" s="46"/>
      <c r="H38" s="46"/>
      <c r="I38" s="46"/>
      <c r="J38" s="46"/>
      <c r="K38" s="46"/>
      <c r="L38" s="46"/>
    </row>
    <row r="39" customFormat="false" ht="21" hidden="false" customHeight="true" outlineLevel="0" collapsed="false">
      <c r="A39" s="46"/>
      <c r="B39" s="46"/>
      <c r="C39" s="46"/>
      <c r="D39" s="46"/>
      <c r="E39" s="46"/>
      <c r="F39" s="46"/>
      <c r="G39" s="46"/>
      <c r="H39" s="46"/>
      <c r="I39" s="46"/>
      <c r="J39" s="46"/>
      <c r="K39" s="46"/>
      <c r="L39" s="46"/>
    </row>
    <row r="40" customFormat="false" ht="21" hidden="false" customHeight="true" outlineLevel="0" collapsed="false">
      <c r="A40" s="46"/>
      <c r="B40" s="46"/>
      <c r="C40" s="46"/>
      <c r="D40" s="46"/>
      <c r="E40" s="46"/>
      <c r="F40" s="46"/>
      <c r="G40" s="46"/>
      <c r="H40" s="46"/>
      <c r="I40" s="46"/>
      <c r="J40" s="46"/>
      <c r="K40" s="46"/>
      <c r="L40" s="46"/>
    </row>
    <row r="41" customFormat="false" ht="21" hidden="false" customHeight="true" outlineLevel="0" collapsed="false">
      <c r="A41" s="46"/>
      <c r="B41" s="46"/>
      <c r="C41" s="46"/>
      <c r="D41" s="46"/>
      <c r="E41" s="46"/>
      <c r="F41" s="46"/>
      <c r="G41" s="46"/>
      <c r="H41" s="46"/>
      <c r="I41" s="46"/>
      <c r="J41" s="46"/>
      <c r="K41" s="46"/>
      <c r="L41" s="46"/>
    </row>
    <row r="42" customFormat="false" ht="21" hidden="false" customHeight="true" outlineLevel="0" collapsed="false">
      <c r="A42" s="46"/>
      <c r="B42" s="46"/>
      <c r="C42" s="46"/>
      <c r="D42" s="46"/>
      <c r="E42" s="46"/>
      <c r="F42" s="46"/>
      <c r="G42" s="46"/>
      <c r="H42" s="46"/>
      <c r="I42" s="46"/>
      <c r="J42" s="46"/>
      <c r="K42" s="46"/>
      <c r="L42" s="46"/>
    </row>
    <row r="43" customFormat="false" ht="21" hidden="false" customHeight="true" outlineLevel="0" collapsed="false">
      <c r="A43" s="46"/>
      <c r="B43" s="46"/>
      <c r="C43" s="46"/>
      <c r="D43" s="46"/>
      <c r="E43" s="46"/>
      <c r="F43" s="46"/>
      <c r="G43" s="46"/>
      <c r="H43" s="46"/>
      <c r="I43" s="46"/>
      <c r="J43" s="46"/>
      <c r="K43" s="46"/>
      <c r="L43" s="46"/>
    </row>
    <row r="44" customFormat="false" ht="21" hidden="false" customHeight="true" outlineLevel="0" collapsed="false">
      <c r="A44" s="46"/>
      <c r="B44" s="46"/>
      <c r="C44" s="46"/>
      <c r="D44" s="46"/>
      <c r="E44" s="46"/>
      <c r="F44" s="46"/>
      <c r="G44" s="46"/>
      <c r="H44" s="46"/>
      <c r="I44" s="46"/>
      <c r="J44" s="46"/>
      <c r="K44" s="46"/>
      <c r="L44" s="46"/>
    </row>
    <row r="45" customFormat="false" ht="21" hidden="false" customHeight="true" outlineLevel="0" collapsed="false">
      <c r="A45" s="46"/>
      <c r="B45" s="46"/>
      <c r="C45" s="46"/>
      <c r="D45" s="46"/>
      <c r="E45" s="46"/>
      <c r="F45" s="46"/>
      <c r="G45" s="46"/>
      <c r="H45" s="46"/>
      <c r="I45" s="46"/>
      <c r="J45" s="46"/>
      <c r="K45" s="46"/>
      <c r="L45" s="46"/>
    </row>
    <row r="46" customFormat="false" ht="21" hidden="false" customHeight="true" outlineLevel="0" collapsed="false">
      <c r="A46" s="46"/>
      <c r="B46" s="46"/>
      <c r="C46" s="46"/>
      <c r="D46" s="46"/>
      <c r="E46" s="46"/>
      <c r="F46" s="46"/>
      <c r="G46" s="46"/>
      <c r="H46" s="46"/>
      <c r="I46" s="46"/>
      <c r="J46" s="46"/>
      <c r="K46" s="46"/>
      <c r="L46" s="46"/>
    </row>
    <row r="47" customFormat="false" ht="21" hidden="false" customHeight="true" outlineLevel="0" collapsed="false">
      <c r="A47" s="46"/>
      <c r="B47" s="46"/>
      <c r="C47" s="46"/>
      <c r="D47" s="46"/>
      <c r="E47" s="46"/>
      <c r="F47" s="46"/>
      <c r="G47" s="46"/>
      <c r="H47" s="46"/>
      <c r="I47" s="46"/>
      <c r="J47" s="46"/>
      <c r="K47" s="46"/>
      <c r="L47" s="46"/>
    </row>
    <row r="48" customFormat="false" ht="21" hidden="false" customHeight="true" outlineLevel="0" collapsed="false">
      <c r="A48" s="46"/>
      <c r="B48" s="46"/>
      <c r="C48" s="46"/>
      <c r="D48" s="46"/>
      <c r="E48" s="46"/>
      <c r="F48" s="46"/>
      <c r="G48" s="46"/>
      <c r="H48" s="46"/>
      <c r="I48" s="46"/>
      <c r="J48" s="46"/>
      <c r="K48" s="46"/>
      <c r="L48" s="46"/>
    </row>
    <row r="49" customFormat="false" ht="21" hidden="false" customHeight="true" outlineLevel="0" collapsed="false">
      <c r="A49" s="46"/>
      <c r="B49" s="46"/>
      <c r="C49" s="46"/>
      <c r="D49" s="46"/>
      <c r="E49" s="46"/>
      <c r="F49" s="46"/>
      <c r="G49" s="46"/>
      <c r="H49" s="46"/>
      <c r="I49" s="46"/>
      <c r="J49" s="46"/>
      <c r="K49" s="46"/>
      <c r="L49" s="46"/>
    </row>
    <row r="50" customFormat="false" ht="21" hidden="false" customHeight="true" outlineLevel="0" collapsed="false">
      <c r="A50" s="46"/>
      <c r="B50" s="46"/>
      <c r="C50" s="46"/>
      <c r="D50" s="46"/>
      <c r="E50" s="46"/>
      <c r="F50" s="46"/>
      <c r="G50" s="46"/>
      <c r="H50" s="46"/>
      <c r="I50" s="46"/>
      <c r="J50" s="46"/>
      <c r="K50" s="46"/>
      <c r="L50" s="46"/>
    </row>
    <row r="51" customFormat="false" ht="21" hidden="false" customHeight="true" outlineLevel="0" collapsed="false">
      <c r="A51" s="46"/>
      <c r="B51" s="46"/>
      <c r="C51" s="46"/>
      <c r="D51" s="46"/>
      <c r="E51" s="46"/>
      <c r="F51" s="46"/>
      <c r="G51" s="46"/>
      <c r="H51" s="46"/>
      <c r="I51" s="46"/>
      <c r="J51" s="46"/>
      <c r="K51" s="46"/>
      <c r="L51" s="46"/>
    </row>
    <row r="52" customFormat="false" ht="21" hidden="false" customHeight="true" outlineLevel="0" collapsed="false">
      <c r="A52" s="46"/>
      <c r="B52" s="46"/>
      <c r="C52" s="46"/>
      <c r="D52" s="46"/>
      <c r="E52" s="46"/>
      <c r="F52" s="46"/>
      <c r="G52" s="46"/>
      <c r="H52" s="46"/>
      <c r="I52" s="46"/>
      <c r="J52" s="46"/>
      <c r="K52" s="46"/>
      <c r="L52" s="46"/>
    </row>
    <row r="53" customFormat="false" ht="21" hidden="false" customHeight="true" outlineLevel="0" collapsed="false">
      <c r="A53" s="46"/>
      <c r="B53" s="46"/>
      <c r="C53" s="46"/>
      <c r="D53" s="46"/>
      <c r="E53" s="46"/>
      <c r="F53" s="46"/>
      <c r="G53" s="46"/>
      <c r="H53" s="46"/>
      <c r="I53" s="46"/>
      <c r="J53" s="46"/>
      <c r="K53" s="46"/>
      <c r="L53" s="46"/>
    </row>
    <row r="54" customFormat="false" ht="21" hidden="false" customHeight="true" outlineLevel="0" collapsed="false">
      <c r="A54" s="46"/>
      <c r="B54" s="46"/>
      <c r="C54" s="46"/>
      <c r="D54" s="46"/>
      <c r="E54" s="46"/>
      <c r="F54" s="46"/>
      <c r="G54" s="46"/>
      <c r="H54" s="46"/>
      <c r="I54" s="46"/>
      <c r="J54" s="46"/>
      <c r="K54" s="46"/>
      <c r="L54" s="46"/>
    </row>
    <row r="55" customFormat="false" ht="21" hidden="false" customHeight="true" outlineLevel="0" collapsed="false">
      <c r="A55" s="46"/>
      <c r="B55" s="46"/>
      <c r="C55" s="46"/>
      <c r="D55" s="46"/>
      <c r="E55" s="46"/>
      <c r="F55" s="46"/>
      <c r="G55" s="46"/>
      <c r="H55" s="46"/>
      <c r="I55" s="46"/>
      <c r="J55" s="46"/>
      <c r="K55" s="46"/>
      <c r="L55" s="46"/>
    </row>
    <row r="56" customFormat="false" ht="21" hidden="false" customHeight="true" outlineLevel="0" collapsed="false">
      <c r="A56" s="46"/>
      <c r="B56" s="46"/>
      <c r="C56" s="46"/>
      <c r="D56" s="46"/>
      <c r="E56" s="46"/>
      <c r="F56" s="46"/>
      <c r="G56" s="46"/>
      <c r="H56" s="46"/>
      <c r="I56" s="46"/>
      <c r="J56" s="46"/>
      <c r="K56" s="46"/>
      <c r="L56" s="46"/>
    </row>
    <row r="57" customFormat="false" ht="21" hidden="false" customHeight="true" outlineLevel="0" collapsed="false">
      <c r="A57" s="46"/>
      <c r="B57" s="46"/>
      <c r="C57" s="46"/>
      <c r="D57" s="46"/>
      <c r="E57" s="46"/>
      <c r="F57" s="46"/>
      <c r="G57" s="46"/>
      <c r="H57" s="46"/>
      <c r="I57" s="46"/>
      <c r="J57" s="46"/>
      <c r="K57" s="46"/>
      <c r="L57" s="46"/>
    </row>
    <row r="58" customFormat="false" ht="21" hidden="false" customHeight="true" outlineLevel="0" collapsed="false">
      <c r="A58" s="46"/>
      <c r="B58" s="46"/>
      <c r="C58" s="46"/>
      <c r="D58" s="46"/>
      <c r="E58" s="46"/>
      <c r="F58" s="46"/>
      <c r="G58" s="46"/>
      <c r="H58" s="46"/>
      <c r="I58" s="46"/>
      <c r="J58" s="46"/>
      <c r="K58" s="46"/>
      <c r="L58" s="46"/>
    </row>
    <row r="59" customFormat="false" ht="21" hidden="false" customHeight="true" outlineLevel="0" collapsed="false">
      <c r="A59" s="46"/>
      <c r="B59" s="46"/>
      <c r="C59" s="46"/>
      <c r="D59" s="46"/>
      <c r="E59" s="46"/>
      <c r="F59" s="46"/>
      <c r="G59" s="46"/>
      <c r="H59" s="46"/>
      <c r="I59" s="46"/>
      <c r="J59" s="46"/>
      <c r="K59" s="46"/>
      <c r="L59" s="46"/>
    </row>
    <row r="60" customFormat="false" ht="21" hidden="false" customHeight="true" outlineLevel="0" collapsed="false">
      <c r="A60" s="46"/>
      <c r="B60" s="46"/>
      <c r="C60" s="46"/>
      <c r="D60" s="46"/>
      <c r="E60" s="46"/>
      <c r="F60" s="46"/>
      <c r="G60" s="46"/>
      <c r="H60" s="46"/>
      <c r="I60" s="46"/>
      <c r="J60" s="46"/>
      <c r="K60" s="46"/>
      <c r="L60" s="46"/>
    </row>
    <row r="61" customFormat="false" ht="21" hidden="false" customHeight="true" outlineLevel="0" collapsed="false">
      <c r="A61" s="46"/>
      <c r="B61" s="46"/>
      <c r="C61" s="46"/>
      <c r="D61" s="46"/>
      <c r="E61" s="46"/>
      <c r="F61" s="46"/>
      <c r="G61" s="46"/>
      <c r="H61" s="46"/>
      <c r="I61" s="46"/>
      <c r="J61" s="46"/>
      <c r="K61" s="46"/>
      <c r="L61" s="46"/>
    </row>
    <row r="62" customFormat="false" ht="21" hidden="false" customHeight="true" outlineLevel="0" collapsed="false">
      <c r="A62" s="46"/>
      <c r="B62" s="46"/>
      <c r="C62" s="46"/>
      <c r="D62" s="46"/>
      <c r="E62" s="46"/>
      <c r="F62" s="46"/>
      <c r="G62" s="46"/>
      <c r="H62" s="46"/>
      <c r="I62" s="46"/>
      <c r="J62" s="46"/>
      <c r="K62" s="46"/>
      <c r="L62" s="46"/>
    </row>
    <row r="63" customFormat="false" ht="21" hidden="false" customHeight="true" outlineLevel="0" collapsed="false">
      <c r="A63" s="46"/>
      <c r="B63" s="46"/>
      <c r="C63" s="46"/>
      <c r="D63" s="46"/>
      <c r="E63" s="46"/>
      <c r="F63" s="46"/>
      <c r="G63" s="46"/>
      <c r="H63" s="46"/>
      <c r="I63" s="46"/>
      <c r="J63" s="46"/>
      <c r="K63" s="46"/>
      <c r="L63" s="46"/>
    </row>
    <row r="64" customFormat="false" ht="21" hidden="false" customHeight="true" outlineLevel="0" collapsed="false">
      <c r="A64" s="46"/>
      <c r="B64" s="46"/>
      <c r="C64" s="46"/>
      <c r="D64" s="46"/>
      <c r="E64" s="46"/>
      <c r="F64" s="46"/>
      <c r="G64" s="46"/>
      <c r="H64" s="46"/>
      <c r="I64" s="46"/>
      <c r="J64" s="46"/>
      <c r="K64" s="46"/>
      <c r="L64" s="46"/>
    </row>
    <row r="65" customFormat="false" ht="21" hidden="false" customHeight="true" outlineLevel="0" collapsed="false">
      <c r="A65" s="46"/>
      <c r="B65" s="46"/>
      <c r="C65" s="46"/>
      <c r="D65" s="46"/>
      <c r="E65" s="46"/>
      <c r="F65" s="46"/>
      <c r="G65" s="46"/>
      <c r="H65" s="46"/>
      <c r="I65" s="46"/>
      <c r="J65" s="46"/>
      <c r="K65" s="46"/>
      <c r="L65" s="46"/>
    </row>
    <row r="66" customFormat="false" ht="21" hidden="false" customHeight="true" outlineLevel="0" collapsed="false">
      <c r="A66" s="46"/>
      <c r="B66" s="46"/>
      <c r="C66" s="46"/>
      <c r="D66" s="46"/>
      <c r="E66" s="46"/>
      <c r="F66" s="46"/>
      <c r="G66" s="46"/>
      <c r="H66" s="46"/>
      <c r="I66" s="46"/>
      <c r="J66" s="46"/>
      <c r="K66" s="46"/>
      <c r="L66" s="46"/>
    </row>
    <row r="67" customFormat="false" ht="21" hidden="false" customHeight="true" outlineLevel="0" collapsed="false">
      <c r="A67" s="46"/>
      <c r="B67" s="46"/>
      <c r="C67" s="46"/>
      <c r="D67" s="46"/>
      <c r="E67" s="46"/>
      <c r="F67" s="46"/>
      <c r="G67" s="46"/>
      <c r="H67" s="46"/>
      <c r="I67" s="46"/>
      <c r="J67" s="46"/>
      <c r="K67" s="46"/>
      <c r="L67" s="46"/>
    </row>
    <row r="68" customFormat="false" ht="21" hidden="false" customHeight="true" outlineLevel="0" collapsed="false">
      <c r="A68" s="46"/>
      <c r="B68" s="46"/>
      <c r="C68" s="46"/>
      <c r="D68" s="46"/>
      <c r="E68" s="46"/>
      <c r="F68" s="46"/>
      <c r="G68" s="46"/>
      <c r="H68" s="46"/>
      <c r="I68" s="46"/>
      <c r="J68" s="46"/>
      <c r="K68" s="46"/>
      <c r="L68" s="46"/>
    </row>
    <row r="69" customFormat="false" ht="21" hidden="false" customHeight="true" outlineLevel="0" collapsed="false">
      <c r="A69" s="46"/>
      <c r="B69" s="46"/>
      <c r="C69" s="46"/>
      <c r="D69" s="46"/>
      <c r="E69" s="46"/>
      <c r="F69" s="46"/>
      <c r="G69" s="46"/>
      <c r="H69" s="46"/>
      <c r="I69" s="46"/>
      <c r="J69" s="46"/>
      <c r="K69" s="46"/>
      <c r="L69" s="46"/>
    </row>
    <row r="70" customFormat="false" ht="21" hidden="false" customHeight="true" outlineLevel="0" collapsed="false">
      <c r="A70" s="46"/>
      <c r="B70" s="46"/>
      <c r="C70" s="46"/>
      <c r="D70" s="46"/>
      <c r="E70" s="46"/>
      <c r="F70" s="46"/>
      <c r="G70" s="46"/>
      <c r="H70" s="46"/>
      <c r="I70" s="46"/>
      <c r="J70" s="46"/>
      <c r="K70" s="46"/>
      <c r="L70" s="46"/>
    </row>
    <row r="71" customFormat="false" ht="21" hidden="false" customHeight="true" outlineLevel="0" collapsed="false">
      <c r="A71" s="46"/>
      <c r="B71" s="46"/>
      <c r="C71" s="46"/>
      <c r="D71" s="46"/>
      <c r="E71" s="46"/>
      <c r="F71" s="46"/>
      <c r="G71" s="46"/>
      <c r="H71" s="46"/>
      <c r="I71" s="46"/>
      <c r="J71" s="46"/>
      <c r="K71" s="46"/>
      <c r="L71" s="46"/>
    </row>
    <row r="72" customFormat="false" ht="21" hidden="false" customHeight="true" outlineLevel="0" collapsed="false">
      <c r="A72" s="46"/>
      <c r="B72" s="46"/>
      <c r="C72" s="46"/>
      <c r="D72" s="46"/>
      <c r="E72" s="46"/>
      <c r="F72" s="46"/>
      <c r="G72" s="46"/>
      <c r="H72" s="46"/>
      <c r="I72" s="46"/>
      <c r="J72" s="46"/>
      <c r="K72" s="46"/>
      <c r="L72" s="46"/>
    </row>
    <row r="73" customFormat="false" ht="21" hidden="false" customHeight="true" outlineLevel="0" collapsed="false">
      <c r="A73" s="46"/>
      <c r="B73" s="46"/>
      <c r="C73" s="46"/>
      <c r="D73" s="46"/>
      <c r="E73" s="46"/>
      <c r="F73" s="46"/>
      <c r="G73" s="46"/>
      <c r="H73" s="46"/>
      <c r="I73" s="46"/>
      <c r="J73" s="46"/>
      <c r="K73" s="46"/>
      <c r="L73" s="46"/>
    </row>
    <row r="74" customFormat="false" ht="21" hidden="false" customHeight="true" outlineLevel="0" collapsed="false">
      <c r="A74" s="46"/>
      <c r="B74" s="46"/>
      <c r="C74" s="46"/>
      <c r="D74" s="46"/>
      <c r="E74" s="46"/>
      <c r="F74" s="46"/>
      <c r="G74" s="46"/>
      <c r="H74" s="46"/>
      <c r="I74" s="46"/>
      <c r="J74" s="46"/>
      <c r="K74" s="46"/>
      <c r="L74" s="46"/>
    </row>
    <row r="75" customFormat="false" ht="21" hidden="false" customHeight="true" outlineLevel="0" collapsed="false">
      <c r="A75" s="46"/>
      <c r="B75" s="46"/>
      <c r="C75" s="46"/>
      <c r="D75" s="46"/>
      <c r="E75" s="46"/>
      <c r="F75" s="46"/>
      <c r="G75" s="46"/>
      <c r="H75" s="46"/>
      <c r="I75" s="46"/>
      <c r="J75" s="46"/>
      <c r="K75" s="46"/>
      <c r="L75" s="46"/>
    </row>
    <row r="76" customFormat="false" ht="21" hidden="false" customHeight="true" outlineLevel="0" collapsed="false">
      <c r="A76" s="46"/>
      <c r="B76" s="46"/>
      <c r="C76" s="46"/>
      <c r="D76" s="46"/>
      <c r="E76" s="46"/>
      <c r="F76" s="46"/>
      <c r="G76" s="46"/>
      <c r="H76" s="46"/>
      <c r="I76" s="46"/>
      <c r="J76" s="46"/>
      <c r="K76" s="46"/>
      <c r="L76" s="46"/>
    </row>
    <row r="77" customFormat="false" ht="21" hidden="false" customHeight="true" outlineLevel="0" collapsed="false">
      <c r="A77" s="46"/>
      <c r="B77" s="46"/>
      <c r="C77" s="46"/>
      <c r="D77" s="46"/>
      <c r="E77" s="46"/>
      <c r="F77" s="46"/>
      <c r="G77" s="46"/>
      <c r="H77" s="46"/>
      <c r="I77" s="46"/>
      <c r="J77" s="46"/>
      <c r="K77" s="46"/>
      <c r="L77" s="46"/>
    </row>
    <row r="78" customFormat="false" ht="21" hidden="false" customHeight="true" outlineLevel="0" collapsed="false">
      <c r="A78" s="46"/>
      <c r="B78" s="46"/>
      <c r="C78" s="46"/>
      <c r="D78" s="46"/>
      <c r="E78" s="46"/>
      <c r="F78" s="46"/>
      <c r="G78" s="46"/>
      <c r="H78" s="46"/>
      <c r="I78" s="46"/>
      <c r="J78" s="46"/>
      <c r="K78" s="46"/>
      <c r="L78" s="46"/>
    </row>
    <row r="79" customFormat="false" ht="21" hidden="false" customHeight="true" outlineLevel="0" collapsed="false">
      <c r="A79" s="46"/>
      <c r="B79" s="46"/>
      <c r="C79" s="46"/>
      <c r="D79" s="46"/>
      <c r="E79" s="46"/>
      <c r="F79" s="46"/>
      <c r="G79" s="46"/>
      <c r="H79" s="46"/>
      <c r="I79" s="46"/>
      <c r="J79" s="46"/>
      <c r="K79" s="46"/>
      <c r="L79" s="46"/>
    </row>
    <row r="80" customFormat="false" ht="21" hidden="false" customHeight="true" outlineLevel="0" collapsed="false">
      <c r="A80" s="46"/>
      <c r="B80" s="46"/>
      <c r="C80" s="46"/>
      <c r="D80" s="46"/>
      <c r="E80" s="46"/>
      <c r="F80" s="46"/>
      <c r="G80" s="46"/>
      <c r="H80" s="46"/>
      <c r="I80" s="46"/>
      <c r="J80" s="46"/>
      <c r="K80" s="46"/>
      <c r="L80" s="46"/>
    </row>
    <row r="81" customFormat="false" ht="21" hidden="false" customHeight="true" outlineLevel="0" collapsed="false">
      <c r="A81" s="46"/>
      <c r="B81" s="46"/>
      <c r="C81" s="46"/>
      <c r="D81" s="46"/>
      <c r="E81" s="46"/>
      <c r="F81" s="46"/>
      <c r="G81" s="46"/>
      <c r="H81" s="46"/>
      <c r="I81" s="46"/>
      <c r="J81" s="46"/>
      <c r="K81" s="46"/>
      <c r="L81" s="46"/>
    </row>
    <row r="82" customFormat="false" ht="21" hidden="false" customHeight="true" outlineLevel="0" collapsed="false">
      <c r="A82" s="46"/>
      <c r="B82" s="46"/>
      <c r="C82" s="46"/>
      <c r="D82" s="46"/>
      <c r="E82" s="46"/>
      <c r="F82" s="46"/>
      <c r="G82" s="46"/>
      <c r="H82" s="46"/>
      <c r="I82" s="46"/>
      <c r="J82" s="46"/>
      <c r="K82" s="46"/>
      <c r="L82" s="46"/>
    </row>
    <row r="83" customFormat="false" ht="21" hidden="false" customHeight="true" outlineLevel="0" collapsed="false">
      <c r="A83" s="46"/>
      <c r="B83" s="46"/>
      <c r="C83" s="46"/>
      <c r="D83" s="46"/>
      <c r="E83" s="46"/>
      <c r="F83" s="46"/>
      <c r="G83" s="46"/>
      <c r="H83" s="46"/>
      <c r="I83" s="46"/>
      <c r="J83" s="46"/>
      <c r="K83" s="46"/>
      <c r="L83" s="46"/>
    </row>
    <row r="84" customFormat="false" ht="21" hidden="false" customHeight="true" outlineLevel="0" collapsed="false">
      <c r="A84" s="46"/>
      <c r="B84" s="46"/>
      <c r="C84" s="46"/>
      <c r="D84" s="46"/>
      <c r="E84" s="46"/>
      <c r="F84" s="46"/>
      <c r="G84" s="46"/>
      <c r="H84" s="46"/>
      <c r="I84" s="46"/>
      <c r="J84" s="46"/>
      <c r="K84" s="46"/>
      <c r="L84" s="46"/>
    </row>
    <row r="85" customFormat="false" ht="21" hidden="false" customHeight="true" outlineLevel="0" collapsed="false">
      <c r="A85" s="46"/>
      <c r="B85" s="46"/>
      <c r="C85" s="46"/>
      <c r="D85" s="46"/>
      <c r="E85" s="46"/>
      <c r="F85" s="46"/>
      <c r="G85" s="46"/>
      <c r="H85" s="46"/>
      <c r="I85" s="46"/>
      <c r="J85" s="46"/>
      <c r="K85" s="46"/>
      <c r="L85" s="46"/>
    </row>
    <row r="86" customFormat="false" ht="21" hidden="false" customHeight="true" outlineLevel="0" collapsed="false">
      <c r="A86" s="46"/>
      <c r="B86" s="46"/>
      <c r="C86" s="46"/>
      <c r="D86" s="46"/>
      <c r="E86" s="46"/>
      <c r="F86" s="46"/>
      <c r="G86" s="46"/>
      <c r="H86" s="46"/>
      <c r="I86" s="46"/>
      <c r="J86" s="46"/>
      <c r="K86" s="46"/>
      <c r="L86" s="46"/>
    </row>
    <row r="87" customFormat="false" ht="21" hidden="false" customHeight="true" outlineLevel="0" collapsed="false">
      <c r="A87" s="46"/>
      <c r="B87" s="46"/>
      <c r="C87" s="46"/>
      <c r="D87" s="46"/>
      <c r="E87" s="46"/>
      <c r="F87" s="46"/>
      <c r="G87" s="46"/>
      <c r="H87" s="46"/>
      <c r="I87" s="46"/>
      <c r="J87" s="46"/>
      <c r="K87" s="46"/>
      <c r="L87" s="46"/>
    </row>
    <row r="88" customFormat="false" ht="21" hidden="false" customHeight="true" outlineLevel="0" collapsed="false">
      <c r="A88" s="46"/>
      <c r="B88" s="46"/>
      <c r="C88" s="46"/>
      <c r="D88" s="46"/>
      <c r="E88" s="46"/>
      <c r="F88" s="46"/>
      <c r="G88" s="46"/>
      <c r="H88" s="46"/>
      <c r="I88" s="46"/>
      <c r="J88" s="46"/>
      <c r="K88" s="46"/>
      <c r="L88" s="46"/>
    </row>
    <row r="89" customFormat="false" ht="21" hidden="false" customHeight="true" outlineLevel="0" collapsed="false">
      <c r="A89" s="46"/>
      <c r="B89" s="46"/>
      <c r="C89" s="46"/>
      <c r="D89" s="46"/>
      <c r="E89" s="46"/>
      <c r="F89" s="46"/>
      <c r="G89" s="46"/>
      <c r="H89" s="46"/>
      <c r="I89" s="46"/>
      <c r="J89" s="46"/>
      <c r="K89" s="46"/>
      <c r="L89" s="46"/>
    </row>
    <row r="90" customFormat="false" ht="21" hidden="false" customHeight="true" outlineLevel="0" collapsed="false">
      <c r="A90" s="46"/>
      <c r="B90" s="46"/>
      <c r="C90" s="46"/>
      <c r="D90" s="46"/>
      <c r="E90" s="46"/>
      <c r="F90" s="46"/>
      <c r="G90" s="46"/>
      <c r="H90" s="46"/>
      <c r="I90" s="46"/>
      <c r="J90" s="46"/>
      <c r="K90" s="46"/>
      <c r="L90" s="46"/>
    </row>
    <row r="91" customFormat="false" ht="21" hidden="false" customHeight="true" outlineLevel="0" collapsed="false">
      <c r="A91" s="46"/>
      <c r="B91" s="46"/>
      <c r="C91" s="46"/>
      <c r="D91" s="46"/>
      <c r="E91" s="46"/>
      <c r="F91" s="46"/>
      <c r="G91" s="46"/>
      <c r="H91" s="46"/>
      <c r="I91" s="46"/>
      <c r="J91" s="46"/>
      <c r="K91" s="46"/>
      <c r="L91" s="46"/>
    </row>
    <row r="92" customFormat="false" ht="21" hidden="false" customHeight="true" outlineLevel="0" collapsed="false">
      <c r="A92" s="46"/>
      <c r="B92" s="46"/>
      <c r="C92" s="46"/>
      <c r="D92" s="46"/>
      <c r="E92" s="46"/>
      <c r="F92" s="46"/>
      <c r="G92" s="46"/>
      <c r="H92" s="46"/>
      <c r="I92" s="46"/>
      <c r="J92" s="46"/>
      <c r="K92" s="46"/>
      <c r="L92" s="46"/>
    </row>
    <row r="93" customFormat="false" ht="21" hidden="false" customHeight="true" outlineLevel="0" collapsed="false">
      <c r="A93" s="46"/>
      <c r="B93" s="46"/>
      <c r="C93" s="46"/>
      <c r="D93" s="46"/>
      <c r="E93" s="46"/>
      <c r="F93" s="46"/>
      <c r="G93" s="46"/>
      <c r="H93" s="46"/>
      <c r="I93" s="46"/>
      <c r="J93" s="46"/>
      <c r="K93" s="46"/>
      <c r="L93" s="46"/>
    </row>
    <row r="94" customFormat="false" ht="21" hidden="false" customHeight="true" outlineLevel="0" collapsed="false">
      <c r="A94" s="46"/>
      <c r="B94" s="46"/>
      <c r="C94" s="46"/>
      <c r="D94" s="46"/>
      <c r="E94" s="46"/>
      <c r="F94" s="46"/>
      <c r="G94" s="46"/>
      <c r="H94" s="46"/>
      <c r="I94" s="46"/>
      <c r="J94" s="46"/>
      <c r="K94" s="46"/>
      <c r="L94" s="46"/>
    </row>
    <row r="95" customFormat="false" ht="21" hidden="false" customHeight="true" outlineLevel="0" collapsed="false">
      <c r="A95" s="46"/>
      <c r="B95" s="46"/>
      <c r="C95" s="46"/>
      <c r="D95" s="46"/>
      <c r="E95" s="46"/>
      <c r="F95" s="46"/>
      <c r="G95" s="46"/>
      <c r="H95" s="46"/>
      <c r="I95" s="46"/>
      <c r="J95" s="46"/>
      <c r="K95" s="46"/>
      <c r="L95" s="46"/>
    </row>
    <row r="96" customFormat="false" ht="21" hidden="false" customHeight="true" outlineLevel="0" collapsed="false">
      <c r="A96" s="46"/>
      <c r="B96" s="46"/>
      <c r="C96" s="46"/>
      <c r="D96" s="46"/>
      <c r="E96" s="46"/>
      <c r="F96" s="46"/>
      <c r="G96" s="46"/>
      <c r="H96" s="46"/>
      <c r="I96" s="46"/>
      <c r="J96" s="46"/>
      <c r="K96" s="46"/>
      <c r="L96" s="46"/>
    </row>
    <row r="97" customFormat="false" ht="21" hidden="false" customHeight="true" outlineLevel="0" collapsed="false">
      <c r="A97" s="46"/>
      <c r="B97" s="46"/>
      <c r="C97" s="46"/>
      <c r="D97" s="46"/>
      <c r="E97" s="46"/>
      <c r="F97" s="46"/>
      <c r="G97" s="46"/>
      <c r="H97" s="46"/>
      <c r="I97" s="46"/>
      <c r="J97" s="46"/>
      <c r="K97" s="46"/>
      <c r="L97" s="46"/>
    </row>
    <row r="98" customFormat="false" ht="21" hidden="false" customHeight="true" outlineLevel="0" collapsed="false">
      <c r="A98" s="46"/>
      <c r="B98" s="46"/>
      <c r="C98" s="46"/>
      <c r="D98" s="46"/>
      <c r="E98" s="46"/>
      <c r="F98" s="46"/>
      <c r="G98" s="46"/>
      <c r="H98" s="46"/>
      <c r="I98" s="46"/>
      <c r="J98" s="46"/>
      <c r="K98" s="46"/>
      <c r="L98" s="46"/>
    </row>
    <row r="99" customFormat="false" ht="21" hidden="false" customHeight="true" outlineLevel="0" collapsed="false">
      <c r="A99" s="46"/>
      <c r="B99" s="46"/>
      <c r="C99" s="46"/>
      <c r="D99" s="46"/>
      <c r="E99" s="46"/>
      <c r="F99" s="46"/>
      <c r="G99" s="46"/>
      <c r="H99" s="46"/>
      <c r="I99" s="46"/>
      <c r="J99" s="46"/>
      <c r="K99" s="46"/>
      <c r="L99" s="46"/>
    </row>
    <row r="100" customFormat="false" ht="21" hidden="false" customHeight="true" outlineLevel="0" collapsed="false">
      <c r="A100" s="46"/>
      <c r="B100" s="46"/>
      <c r="C100" s="46"/>
      <c r="D100" s="46"/>
      <c r="E100" s="46"/>
      <c r="F100" s="46"/>
      <c r="G100" s="46"/>
      <c r="H100" s="46"/>
      <c r="I100" s="46"/>
      <c r="J100" s="46"/>
      <c r="K100" s="46"/>
      <c r="L100" s="46"/>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E106"/>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B1" s="0" t="s">
        <v>419</v>
      </c>
    </row>
    <row r="3" customFormat="false" ht="15" hidden="false" customHeight="false" outlineLevel="0" collapsed="false">
      <c r="B3" s="0" t="s">
        <v>420</v>
      </c>
      <c r="C3" s="130" t="n">
        <f aca="false">Settings!$D$14</f>
        <v>46327</v>
      </c>
    </row>
    <row r="4" customFormat="false" ht="15" hidden="false" customHeight="false" outlineLevel="0" collapsed="false">
      <c r="B4" s="0" t="s">
        <v>421</v>
      </c>
      <c r="C4" s="0" t="n">
        <f aca="false">IFERROR(MATCH(1,'Month by Month'!$D$80:$AM$80,0),0)</f>
        <v>28</v>
      </c>
    </row>
    <row r="5" customFormat="false" ht="15" hidden="false" customHeight="false" outlineLevel="0" collapsed="false">
      <c r="B5" s="0" t="s">
        <v>422</v>
      </c>
      <c r="C5" s="130" t="n">
        <f aca="false">IF(C4&gt;0,EDATE(C3,C4-1),"")</f>
        <v>47150</v>
      </c>
    </row>
    <row r="6" customFormat="false" ht="15" hidden="false" customHeight="false" outlineLevel="0" collapsed="false">
      <c r="B6" s="0" t="s">
        <v>423</v>
      </c>
      <c r="C6" s="0" t="n">
        <f aca="false">IFERROR(MATCH(1,'Month by Month'!$D$81:$AM$81,0),0)</f>
        <v>6</v>
      </c>
    </row>
    <row r="7" customFormat="false" ht="15" hidden="false" customHeight="false" outlineLevel="0" collapsed="false">
      <c r="B7" s="0" t="s">
        <v>424</v>
      </c>
      <c r="C7" s="0" t="n">
        <f aca="false">IFERROR(MATCH(1,'Month by Month'!$D$82:$AM$82,0),0)</f>
        <v>6</v>
      </c>
    </row>
    <row r="8" customFormat="false" ht="15" hidden="false" customHeight="false" outlineLevel="0" collapsed="false">
      <c r="B8" s="0" t="s">
        <v>425</v>
      </c>
      <c r="C8" s="131" t="n">
        <f aca="false">'Year by Year'!D11</f>
        <v>2225815.0257</v>
      </c>
    </row>
    <row r="9" customFormat="false" ht="15" hidden="false" customHeight="false" outlineLevel="0" collapsed="false">
      <c r="B9" s="0" t="s">
        <v>426</v>
      </c>
      <c r="C9" s="131" t="n">
        <f aca="false">'Year by Year'!E11</f>
        <v>10223197.374</v>
      </c>
    </row>
    <row r="10" customFormat="false" ht="15" hidden="false" customHeight="false" outlineLevel="0" collapsed="false">
      <c r="B10" s="0" t="s">
        <v>427</v>
      </c>
      <c r="C10" s="131" t="n">
        <f aca="false">'Year by Year'!F11</f>
        <v>20764317.6715</v>
      </c>
    </row>
    <row r="11" customFormat="false" ht="15" hidden="false" customHeight="false" outlineLevel="0" collapsed="false">
      <c r="B11" s="0" t="s">
        <v>428</v>
      </c>
      <c r="C11" s="131" t="n">
        <f aca="false">'Year by Year'!D27</f>
        <v>-12336871.6746928</v>
      </c>
    </row>
    <row r="12" customFormat="false" ht="15" hidden="false" customHeight="false" outlineLevel="0" collapsed="false">
      <c r="B12" s="0" t="s">
        <v>429</v>
      </c>
      <c r="C12" s="131" t="n">
        <f aca="false">'Year by Year'!E27</f>
        <v>-5133674.53109442</v>
      </c>
    </row>
    <row r="13" customFormat="false" ht="15" hidden="false" customHeight="false" outlineLevel="0" collapsed="false">
      <c r="B13" s="0" t="s">
        <v>430</v>
      </c>
      <c r="C13" s="131" t="n">
        <f aca="false">'Year by Year'!F27</f>
        <v>1338467.21445618</v>
      </c>
    </row>
    <row r="14" customFormat="false" ht="15" hidden="false" customHeight="false" outlineLevel="0" collapsed="false">
      <c r="B14" s="0" t="s">
        <v>431</v>
      </c>
      <c r="C14" s="131" t="n">
        <f aca="false">'Month by Month'!AM27</f>
        <v>1907545.8428</v>
      </c>
    </row>
    <row r="15" customFormat="false" ht="15" hidden="false" customHeight="false" outlineLevel="0" collapsed="false">
      <c r="B15" s="0" t="s">
        <v>432</v>
      </c>
      <c r="C15" s="131" t="n">
        <f aca="false">'Month by Month'!AM59</f>
        <v>150993.381954831</v>
      </c>
    </row>
    <row r="16" customFormat="false" ht="15" hidden="false" customHeight="false" outlineLevel="0" collapsed="false">
      <c r="B16" s="0" t="s">
        <v>77</v>
      </c>
      <c r="C16" s="0" t="n">
        <f aca="false">C14*12</f>
        <v>22890550.1136</v>
      </c>
    </row>
    <row r="17" customFormat="false" ht="15" hidden="false" customHeight="false" outlineLevel="0" collapsed="false">
      <c r="B17" s="0" t="s">
        <v>433</v>
      </c>
      <c r="C17" s="0" t="n">
        <f aca="false">MAX('Month by Month'!D77:AM77)</f>
        <v>20458416.6745789</v>
      </c>
    </row>
    <row r="18" customFormat="false" ht="15" hidden="false" customHeight="false" outlineLevel="0" collapsed="false">
      <c r="B18" s="0" t="s">
        <v>434</v>
      </c>
      <c r="C18" s="0" t="n">
        <f aca="false">MAX('Month by Month'!D78:AM78)</f>
        <v>12958416.6745789</v>
      </c>
    </row>
    <row r="19" customFormat="false" ht="15" hidden="false" customHeight="false" outlineLevel="0" collapsed="false">
      <c r="B19" s="0" t="s">
        <v>435</v>
      </c>
      <c r="C19" s="132" t="n">
        <f aca="false">'Month by Month'!E11</f>
        <v>534.2</v>
      </c>
    </row>
    <row r="20" customFormat="false" ht="15" hidden="false" customHeight="false" outlineLevel="0" collapsed="false">
      <c r="B20" s="0" t="s">
        <v>436</v>
      </c>
      <c r="C20" s="132" t="n">
        <f aca="false">'Month by Month'!O11</f>
        <v>1172.6</v>
      </c>
    </row>
    <row r="21" customFormat="false" ht="15" hidden="false" customHeight="false" outlineLevel="0" collapsed="false">
      <c r="B21" s="0" t="s">
        <v>437</v>
      </c>
      <c r="C21" s="132" t="n">
        <f aca="false">'Month by Month'!AM11</f>
        <v>2093.2</v>
      </c>
    </row>
    <row r="22" customFormat="false" ht="15" hidden="false" customHeight="false" outlineLevel="0" collapsed="false">
      <c r="B22" s="0" t="s">
        <v>438</v>
      </c>
      <c r="C22" s="132" t="n">
        <f aca="false">'Month by Month'!O12</f>
        <v>24555</v>
      </c>
    </row>
    <row r="23" customFormat="false" ht="15" hidden="false" customHeight="false" outlineLevel="0" collapsed="false">
      <c r="B23" s="0" t="s">
        <v>439</v>
      </c>
      <c r="C23" s="132" t="n">
        <f aca="false">'Month by Month'!AM12</f>
        <v>45820</v>
      </c>
    </row>
    <row r="24" customFormat="false" ht="15" hidden="false" customHeight="false" outlineLevel="0" collapsed="false">
      <c r="B24" s="0" t="s">
        <v>440</v>
      </c>
      <c r="C24" s="0" t="n">
        <f aca="false">SUM('Month by Month'!D47:E47)</f>
        <v>966176.4706</v>
      </c>
    </row>
    <row r="25" customFormat="false" ht="15" hidden="false" customHeight="false" outlineLevel="0" collapsed="false">
      <c r="B25" s="0" t="s">
        <v>441</v>
      </c>
      <c r="C25" s="0" t="n">
        <f aca="false">SUM('Month by Month'!D45:E45)</f>
        <v>821250</v>
      </c>
    </row>
    <row r="26" customFormat="false" ht="15" hidden="false" customHeight="false" outlineLevel="0" collapsed="false">
      <c r="B26" s="0" t="s">
        <v>442</v>
      </c>
      <c r="C26" s="131" t="n">
        <f aca="false">'Year by Year'!D19</f>
        <v>3386176.4706</v>
      </c>
    </row>
    <row r="27" customFormat="false" ht="15" hidden="false" customHeight="false" outlineLevel="0" collapsed="false">
      <c r="B27" s="0" t="s">
        <v>443</v>
      </c>
      <c r="C27" s="131" t="n">
        <f aca="false">'Year by Year'!E19</f>
        <v>2400000</v>
      </c>
    </row>
    <row r="28" customFormat="false" ht="15" hidden="false" customHeight="false" outlineLevel="0" collapsed="false">
      <c r="B28" s="0" t="s">
        <v>444</v>
      </c>
      <c r="C28" s="0" t="n">
        <f aca="false">SUM('Month by Month'!D34:I35)</f>
        <v>2977000</v>
      </c>
    </row>
    <row r="29" customFormat="false" ht="15" hidden="false" customHeight="false" outlineLevel="0" collapsed="false">
      <c r="B29" s="0" t="s">
        <v>445</v>
      </c>
      <c r="C29" s="0" t="n">
        <f aca="false">SUM('Month by Month'!D47:I48)</f>
        <v>2296176.4706</v>
      </c>
    </row>
    <row r="30" customFormat="false" ht="15" hidden="false" customHeight="false" outlineLevel="0" collapsed="false">
      <c r="B30" s="0" t="s">
        <v>446</v>
      </c>
      <c r="C30" s="0" t="n">
        <f aca="false">SUM('Month by Month'!D36:I37)</f>
        <v>660000</v>
      </c>
    </row>
    <row r="31" customFormat="false" ht="15" hidden="false" customHeight="false" outlineLevel="0" collapsed="false">
      <c r="B31" s="0" t="s">
        <v>447</v>
      </c>
      <c r="C31" s="0" t="n">
        <f aca="false">SUM('Month by Month'!D38:I42)+SUM('Month by Month'!D44:I44)+SUM('Month by Month'!D49:I49)+SUM('Month by Month'!D53:I53)</f>
        <v>2242100</v>
      </c>
    </row>
    <row r="32" customFormat="false" ht="15" hidden="false" customHeight="false" outlineLevel="0" collapsed="false">
      <c r="B32" s="0" t="s">
        <v>448</v>
      </c>
      <c r="C32" s="0" t="n">
        <f aca="false">SUM(C28:C31)</f>
        <v>8175276.4706</v>
      </c>
    </row>
    <row r="33" customFormat="false" ht="15" hidden="false" customHeight="false" outlineLevel="0" collapsed="false">
      <c r="B33" s="0" t="s">
        <v>449</v>
      </c>
      <c r="C33" s="0" t="n">
        <f aca="false">'Month by Month'!D20*(1-Settings!$D$106)*(1-Settings!$D$119*Settings!$D$132-(1-Settings!$D$119)*Settings!$D$21)</f>
        <v>2589.9</v>
      </c>
    </row>
    <row r="34" customFormat="false" ht="15" hidden="false" customHeight="false" outlineLevel="0" collapsed="false">
      <c r="B34" s="0" t="s">
        <v>450</v>
      </c>
      <c r="C34" s="0" t="n">
        <f aca="false">SUM('Month by Month'!D27:AM27)</f>
        <v>33213330.0712</v>
      </c>
    </row>
    <row r="35" customFormat="false" ht="15" hidden="false" customHeight="false" outlineLevel="0" collapsed="false">
      <c r="B35" s="0" t="s">
        <v>451</v>
      </c>
      <c r="C35" s="0" t="str">
        <f aca="false">Settings!$D$5</f>
        <v>Main plan</v>
      </c>
    </row>
    <row r="36" customFormat="false" ht="15" hidden="false" customHeight="false" outlineLevel="0" collapsed="false">
      <c r="B36" s="0" t="s">
        <v>452</v>
      </c>
      <c r="C36" s="131" t="n">
        <f aca="false">'Compare Scenarios'!F14</f>
        <v>37158868.8425</v>
      </c>
    </row>
    <row r="37" customFormat="false" ht="15" hidden="false" customHeight="false" outlineLevel="0" collapsed="false">
      <c r="B37" s="0" t="s">
        <v>453</v>
      </c>
      <c r="C37" s="131" t="n">
        <f aca="false">'Compare Scenarios'!I10</f>
        <v>4029600.11</v>
      </c>
    </row>
    <row r="38" customFormat="false" ht="15" hidden="false" customHeight="false" outlineLevel="0" collapsed="false">
      <c r="B38" s="0" t="s">
        <v>454</v>
      </c>
      <c r="C38" s="0" t="str">
        <f aca="false">'Compare Scenarios'!J10</f>
        <v>Month 25</v>
      </c>
    </row>
    <row r="39" customFormat="false" ht="15" hidden="false" customHeight="false" outlineLevel="0" collapsed="false">
      <c r="B39" s="0" t="s">
        <v>455</v>
      </c>
      <c r="C39" s="131" t="n">
        <f aca="false">'Compare Scenarios'!I11</f>
        <v>6720733.01</v>
      </c>
    </row>
    <row r="40" customFormat="false" ht="15" hidden="false" customHeight="false" outlineLevel="0" collapsed="false">
      <c r="B40" s="0" t="s">
        <v>456</v>
      </c>
      <c r="C40" s="0" t="str">
        <f aca="false">'Compare Scenarios'!J11</f>
        <v>Month 23</v>
      </c>
    </row>
    <row r="41" customFormat="false" ht="15" hidden="false" customHeight="false" outlineLevel="0" collapsed="false">
      <c r="B41" s="0" t="s">
        <v>457</v>
      </c>
      <c r="C41" s="131" t="n">
        <f aca="false">'Month by Month'!D66</f>
        <v>3750000</v>
      </c>
    </row>
    <row r="42" customFormat="false" ht="15" hidden="false" customHeight="false" outlineLevel="0" collapsed="false">
      <c r="B42" s="0" t="s">
        <v>458</v>
      </c>
      <c r="C42" s="131" t="n">
        <f aca="false">'Month by Month'!F66</f>
        <v>2250000</v>
      </c>
    </row>
    <row r="43" customFormat="false" ht="15" hidden="false" customHeight="false" outlineLevel="0" collapsed="false">
      <c r="B43" s="0" t="s">
        <v>459</v>
      </c>
      <c r="C43" s="131" t="n">
        <f aca="false">'Month by Month'!H66</f>
        <v>1500000</v>
      </c>
    </row>
    <row r="44" customFormat="false" ht="15" hidden="false" customHeight="false" outlineLevel="0" collapsed="false">
      <c r="B44" s="0" t="s">
        <v>460</v>
      </c>
      <c r="C44" s="131" t="n">
        <f aca="false">'Year by Year'!D34</f>
        <v>-5411049.5989312</v>
      </c>
    </row>
    <row r="45" customFormat="false" ht="15" hidden="false" customHeight="false" outlineLevel="0" collapsed="false">
      <c r="B45" s="0" t="s">
        <v>461</v>
      </c>
      <c r="C45" s="131" t="n">
        <f aca="false">'Year by Year'!E34</f>
        <v>-10957085.2082121</v>
      </c>
    </row>
    <row r="46" customFormat="false" ht="15" hidden="false" customHeight="false" outlineLevel="0" collapsed="false">
      <c r="B46" s="0" t="s">
        <v>462</v>
      </c>
      <c r="C46" s="131" t="n">
        <f aca="false">'Year by Year'!F34</f>
        <v>-9962910.33030577</v>
      </c>
    </row>
    <row r="47" customFormat="false" ht="15" hidden="false" customHeight="false" outlineLevel="0" collapsed="false">
      <c r="B47" s="0" t="s">
        <v>463</v>
      </c>
      <c r="C47" s="131" t="n">
        <f aca="false">Settings!$D$12</f>
        <v>7500000</v>
      </c>
    </row>
    <row r="60" customFormat="false" ht="15" hidden="false" customHeight="false" outlineLevel="0" collapsed="false">
      <c r="B60" s="0" t="s">
        <v>464</v>
      </c>
      <c r="C60" s="0" t="s">
        <v>60</v>
      </c>
      <c r="D60" s="0" t="s">
        <v>61</v>
      </c>
      <c r="E60" s="0" t="s">
        <v>62</v>
      </c>
    </row>
    <row r="61" customFormat="false" ht="15" hidden="false" customHeight="false" outlineLevel="0" collapsed="false">
      <c r="B61" s="0" t="s">
        <v>56</v>
      </c>
      <c r="C61" s="0" t="n">
        <f aca="false">'Year by Year'!D11/100000</f>
        <v>22.258150257</v>
      </c>
      <c r="D61" s="0" t="n">
        <f aca="false">('Year by Year'!D11-'Year by Year'!D27)/100000</f>
        <v>145.626867003928</v>
      </c>
      <c r="E61" s="0" t="n">
        <f aca="false">'Year by Year'!D27/100000</f>
        <v>-123.368716746928</v>
      </c>
    </row>
    <row r="62" customFormat="false" ht="15" hidden="false" customHeight="false" outlineLevel="0" collapsed="false">
      <c r="B62" s="0" t="s">
        <v>57</v>
      </c>
      <c r="C62" s="0" t="n">
        <f aca="false">'Year by Year'!E11/100000</f>
        <v>102.23197374</v>
      </c>
      <c r="D62" s="0" t="n">
        <f aca="false">('Year by Year'!E11-'Year by Year'!E27)/100000</f>
        <v>153.568719050944</v>
      </c>
      <c r="E62" s="0" t="n">
        <f aca="false">'Year by Year'!E27/100000</f>
        <v>-51.3367453109442</v>
      </c>
    </row>
    <row r="63" customFormat="false" ht="15" hidden="false" customHeight="false" outlineLevel="0" collapsed="false">
      <c r="B63" s="0" t="s">
        <v>58</v>
      </c>
      <c r="C63" s="0" t="n">
        <f aca="false">'Year by Year'!F11/100000</f>
        <v>207.643176715</v>
      </c>
      <c r="D63" s="0" t="n">
        <f aca="false">('Year by Year'!F11-'Year by Year'!F27)/100000</f>
        <v>194.258504570438</v>
      </c>
      <c r="E63" s="0" t="n">
        <f aca="false">'Year by Year'!F27/100000</f>
        <v>13.3846721445618</v>
      </c>
    </row>
    <row r="70" customFormat="false" ht="15" hidden="false" customHeight="false" outlineLevel="0" collapsed="false">
      <c r="B70" s="0" t="s">
        <v>132</v>
      </c>
      <c r="C70" s="0" t="s">
        <v>465</v>
      </c>
      <c r="D70" s="0" t="s">
        <v>466</v>
      </c>
    </row>
    <row r="71" customFormat="false" ht="15" hidden="false" customHeight="false" outlineLevel="0" collapsed="false">
      <c r="B71" s="0" t="str">
        <f aca="false">TEXT('Month by Month'!D7,"mmm yy")</f>
        <v>Nov 26</v>
      </c>
      <c r="C71" s="0" t="n">
        <f aca="false">'Month by Month'!D27/100000</f>
        <v>0</v>
      </c>
      <c r="D71" s="0" t="n">
        <f aca="false">('Month by Month'!D27-'Month by Month'!D59)/100000</f>
        <v>15.6113104572222</v>
      </c>
    </row>
    <row r="72" customFormat="false" ht="15" hidden="false" customHeight="false" outlineLevel="0" collapsed="false">
      <c r="B72" s="0" t="str">
        <f aca="false">TEXT('Month by Month'!E7,"mmm yy")</f>
        <v>Dec 26</v>
      </c>
      <c r="C72" s="0" t="n">
        <f aca="false">'Month by Month'!E27/100000</f>
        <v>0</v>
      </c>
      <c r="D72" s="0" t="n">
        <f aca="false">('Month by Month'!E27-'Month by Month'!E59)/100000</f>
        <v>14.0643431376667</v>
      </c>
    </row>
    <row r="73" customFormat="false" ht="15" hidden="false" customHeight="false" outlineLevel="0" collapsed="false">
      <c r="B73" s="0" t="str">
        <f aca="false">TEXT('Month by Month'!F7,"mmm yy")</f>
        <v>Jan 27</v>
      </c>
      <c r="C73" s="0" t="n">
        <f aca="false">'Month by Month'!F27/100000</f>
        <v>0</v>
      </c>
      <c r="D73" s="0" t="n">
        <f aca="false">('Month by Month'!F27-'Month by Month'!F59)/100000</f>
        <v>13.1531666666667</v>
      </c>
    </row>
    <row r="74" customFormat="false" ht="15" hidden="false" customHeight="false" outlineLevel="0" collapsed="false">
      <c r="B74" s="0" t="str">
        <f aca="false">TEXT('Month by Month'!G7,"mmm yy")</f>
        <v>Feb 27</v>
      </c>
      <c r="C74" s="0" t="n">
        <f aca="false">'Month by Month'!G27/100000</f>
        <v>0.195</v>
      </c>
      <c r="D74" s="0" t="n">
        <f aca="false">('Month by Month'!G27-'Month by Month'!G59)/100000</f>
        <v>12.9162352638889</v>
      </c>
    </row>
    <row r="75" customFormat="false" ht="15" hidden="false" customHeight="false" outlineLevel="0" collapsed="false">
      <c r="B75" s="0" t="str">
        <f aca="false">TEXT('Month by Month'!H7,"mmm yy")</f>
        <v>Mar 27</v>
      </c>
      <c r="C75" s="0" t="n">
        <f aca="false">'Month by Month'!H27/100000</f>
        <v>0.6974</v>
      </c>
      <c r="D75" s="0" t="n">
        <f aca="false">('Month by Month'!H27-'Month by Month'!H59)/100000</f>
        <v>11.4312021913889</v>
      </c>
    </row>
    <row r="76" customFormat="false" ht="15" hidden="false" customHeight="false" outlineLevel="0" collapsed="false">
      <c r="B76" s="0" t="str">
        <f aca="false">TEXT('Month by Month'!I7,"mmm yy")</f>
        <v>Apr 27</v>
      </c>
      <c r="C76" s="0" t="n">
        <f aca="false">'Month by Month'!I27/100000</f>
        <v>1.294178</v>
      </c>
      <c r="D76" s="0" t="n">
        <f aca="false">('Month by Month'!I27-'Month by Month'!I59)/100000</f>
        <v>11.0096142429389</v>
      </c>
    </row>
    <row r="77" customFormat="false" ht="15" hidden="false" customHeight="false" outlineLevel="0" collapsed="false">
      <c r="B77" s="0" t="str">
        <f aca="false">TEXT('Month by Month'!J7,"mmm yy")</f>
        <v>May 27</v>
      </c>
      <c r="C77" s="0" t="n">
        <f aca="false">'Month by Month'!J27/100000</f>
        <v>1.90474706</v>
      </c>
      <c r="D77" s="0" t="n">
        <f aca="false">('Month by Month'!J27-'Month by Month'!J59)/100000</f>
        <v>11.0923643102324</v>
      </c>
    </row>
    <row r="78" customFormat="false" ht="15" hidden="false" customHeight="false" outlineLevel="0" collapsed="false">
      <c r="B78" s="0" t="str">
        <f aca="false">TEXT('Month by Month'!K7,"mmm yy")</f>
        <v>Jun 27</v>
      </c>
      <c r="C78" s="0" t="n">
        <f aca="false">'Month by Month'!K27/100000</f>
        <v>2.528060022</v>
      </c>
      <c r="D78" s="0" t="n">
        <f aca="false">('Month by Month'!K27-'Month by Month'!K59)/100000</f>
        <v>11.1772846334283</v>
      </c>
    </row>
    <row r="79" customFormat="false" ht="15" hidden="false" customHeight="false" outlineLevel="0" collapsed="false">
      <c r="B79" s="0" t="str">
        <f aca="false">TEXT('Month by Month'!L7,"mmm yy")</f>
        <v>Jul 27</v>
      </c>
      <c r="C79" s="0" t="n">
        <f aca="false">'Month by Month'!L27/100000</f>
        <v>3.114396477</v>
      </c>
      <c r="D79" s="0" t="n">
        <f aca="false">('Month by Month'!L27-'Month by Month'!L59)/100000</f>
        <v>11.2579996047122</v>
      </c>
    </row>
    <row r="80" customFormat="false" ht="15" hidden="false" customHeight="false" outlineLevel="0" collapsed="false">
      <c r="B80" s="0" t="str">
        <f aca="false">TEXT('Month by Month'!M7,"mmm yy")</f>
        <v>Aug 27</v>
      </c>
      <c r="C80" s="0" t="n">
        <f aca="false">'Month by Month'!M27/100000</f>
        <v>3.666007231</v>
      </c>
      <c r="D80" s="0" t="n">
        <f aca="false">('Month by Month'!M27-'Month by Month'!M59)/100000</f>
        <v>11.3341825664204</v>
      </c>
    </row>
    <row r="81" customFormat="false" ht="15" hidden="false" customHeight="false" outlineLevel="0" collapsed="false">
      <c r="B81" s="0" t="str">
        <f aca="false">TEXT('Month by Month'!N7,"mmm yy")</f>
        <v>Sep 27</v>
      </c>
      <c r="C81" s="0" t="n">
        <f aca="false">'Month by Month'!N27/100000</f>
        <v>4.185002158</v>
      </c>
      <c r="D81" s="0" t="n">
        <f aca="false">('Month by Month'!N27-'Month by Month'!N59)/100000</f>
        <v>11.4058596672369</v>
      </c>
    </row>
    <row r="82" customFormat="false" ht="15" hidden="false" customHeight="false" outlineLevel="0" collapsed="false">
      <c r="B82" s="0" t="str">
        <f aca="false">TEXT('Month by Month'!O7,"mmm yy")</f>
        <v>Oct 27</v>
      </c>
      <c r="C82" s="0" t="n">
        <f aca="false">'Month by Month'!O27/100000</f>
        <v>4.673359309</v>
      </c>
      <c r="D82" s="0" t="n">
        <f aca="false">('Month by Month'!O27-'Month by Month'!O59)/100000</f>
        <v>11.1733042621252</v>
      </c>
    </row>
    <row r="83" customFormat="false" ht="15" hidden="false" customHeight="false" outlineLevel="0" collapsed="false">
      <c r="B83" s="0" t="str">
        <f aca="false">TEXT('Month by Month'!P7,"mmm yy")</f>
        <v>Nov 27</v>
      </c>
      <c r="C83" s="0" t="n">
        <f aca="false">'Month by Month'!P27/100000</f>
        <v>5.389580043</v>
      </c>
      <c r="D83" s="0" t="n">
        <f aca="false">('Month by Month'!P27-'Month by Month'!P59)/100000</f>
        <v>11.5677996750159</v>
      </c>
    </row>
    <row r="84" customFormat="false" ht="15" hidden="false" customHeight="false" outlineLevel="0" collapsed="false">
      <c r="B84" s="0" t="str">
        <f aca="false">TEXT('Month by Month'!Q7,"mmm yy")</f>
        <v>Dec 27</v>
      </c>
      <c r="C84" s="0" t="n">
        <f aca="false">'Month by Month'!Q27/100000</f>
        <v>5.840421274</v>
      </c>
      <c r="D84" s="0" t="n">
        <f aca="false">('Month by Month'!Q27-'Month by Month'!Q59)/100000</f>
        <v>11.6327740930606</v>
      </c>
    </row>
    <row r="85" customFormat="false" ht="15" hidden="false" customHeight="false" outlineLevel="0" collapsed="false">
      <c r="B85" s="0" t="str">
        <f aca="false">TEXT('Month by Month'!R7,"mmm yy")</f>
        <v>Jan 28</v>
      </c>
      <c r="C85" s="0" t="n">
        <f aca="false">'Month by Month'!R27/100000</f>
        <v>6.18599508799999</v>
      </c>
      <c r="D85" s="0" t="n">
        <f aca="false">('Month by Month'!R27-'Month by Month'!R59)/100000</f>
        <v>11.683152392957</v>
      </c>
    </row>
    <row r="86" customFormat="false" ht="15" hidden="false" customHeight="false" outlineLevel="0" collapsed="false">
      <c r="B86" s="0" t="str">
        <f aca="false">TEXT('Month by Month'!S7,"mmm yy")</f>
        <v>Feb 28</v>
      </c>
      <c r="C86" s="0" t="n">
        <f aca="false">'Month by Month'!S27/100000</f>
        <v>6.69109035900002</v>
      </c>
      <c r="D86" s="0" t="n">
        <f aca="false">('Month by Month'!S27-'Month by Month'!S59)/100000</f>
        <v>12.7179115585356</v>
      </c>
    </row>
    <row r="87" customFormat="false" ht="15" hidden="false" customHeight="false" outlineLevel="0" collapsed="false">
      <c r="B87" s="0" t="str">
        <f aca="false">TEXT('Month by Month'!T7,"mmm yy")</f>
        <v>Mar 28</v>
      </c>
      <c r="C87" s="0" t="n">
        <f aca="false">'Month by Month'!T27/100000</f>
        <v>7.419678266</v>
      </c>
      <c r="D87" s="0" t="n">
        <f aca="false">('Month by Month'!T27-'Month by Month'!T59)/100000</f>
        <v>12.6129033749066</v>
      </c>
    </row>
    <row r="88" customFormat="false" ht="15" hidden="false" customHeight="false" outlineLevel="0" collapsed="false">
      <c r="B88" s="0" t="str">
        <f aca="false">TEXT('Month by Month'!U7,"mmm yy")</f>
        <v>Apr 28</v>
      </c>
      <c r="C88" s="0" t="n">
        <f aca="false">'Month by Month'!U27/100000</f>
        <v>8.101401633</v>
      </c>
      <c r="D88" s="0" t="n">
        <f aca="false">('Month by Month'!U27-'Month by Month'!U59)/100000</f>
        <v>12.7057523484932</v>
      </c>
    </row>
    <row r="89" customFormat="false" ht="15" hidden="false" customHeight="false" outlineLevel="0" collapsed="false">
      <c r="B89" s="0" t="str">
        <f aca="false">TEXT('Month by Month'!V7,"mmm yy")</f>
        <v>May 28</v>
      </c>
      <c r="C89" s="0" t="n">
        <f aca="false">'Month by Month'!V27/100000</f>
        <v>8.739324272</v>
      </c>
      <c r="D89" s="0" t="n">
        <f aca="false">('Month by Month'!V27-'Month by Month'!V59)/100000</f>
        <v>12.7939385482723</v>
      </c>
    </row>
    <row r="90" customFormat="false" ht="15" hidden="false" customHeight="false" outlineLevel="0" collapsed="false">
      <c r="B90" s="0" t="str">
        <f aca="false">TEXT('Month by Month'!W7,"mmm yy")</f>
        <v>Jun 28</v>
      </c>
      <c r="C90" s="0" t="n">
        <f aca="false">'Month by Month'!W27/100000</f>
        <v>9.33630601399999</v>
      </c>
      <c r="D90" s="0" t="n">
        <f aca="false">('Month by Month'!W27-'Month by Month'!W59)/100000</f>
        <v>12.8764639793376</v>
      </c>
    </row>
    <row r="91" customFormat="false" ht="15" hidden="false" customHeight="false" outlineLevel="0" collapsed="false">
      <c r="B91" s="0" t="str">
        <f aca="false">TEXT('Month by Month'!X7,"mmm yy")</f>
        <v>Jul 28</v>
      </c>
      <c r="C91" s="0" t="n">
        <f aca="false">'Month by Month'!X27/100000</f>
        <v>9.89501655499998</v>
      </c>
      <c r="D91" s="0" t="n">
        <f aca="false">('Month by Month'!X27-'Month by Month'!X59)/100000</f>
        <v>12.9536978554472</v>
      </c>
    </row>
    <row r="92" customFormat="false" ht="15" hidden="false" customHeight="false" outlineLevel="0" collapsed="false">
      <c r="B92" s="0" t="str">
        <f aca="false">TEXT('Month by Month'!Y7,"mmm yy")</f>
        <v>Aug 28</v>
      </c>
      <c r="C92" s="0" t="n">
        <f aca="false">'Month by Month'!Y27/100000</f>
        <v>10.639413809</v>
      </c>
      <c r="D92" s="0" t="n">
        <f aca="false">('Month by Month'!Y27-'Month by Month'!Y59)/100000</f>
        <v>14.0203842686514</v>
      </c>
    </row>
    <row r="93" customFormat="false" ht="15" hidden="false" customHeight="false" outlineLevel="0" collapsed="false">
      <c r="B93" s="0" t="str">
        <f aca="false">TEXT('Month by Month'!Z7,"mmm yy")</f>
        <v>Sep 28</v>
      </c>
      <c r="C93" s="0" t="n">
        <f aca="false">'Month by Month'!Z27/100000</f>
        <v>11.561513867</v>
      </c>
      <c r="D93" s="0" t="n">
        <f aca="false">('Month by Month'!Z27-'Month by Month'!Z59)/100000</f>
        <v>13.9424732318961</v>
      </c>
    </row>
    <row r="94" customFormat="false" ht="15" hidden="false" customHeight="false" outlineLevel="0" collapsed="false">
      <c r="B94" s="0" t="str">
        <f aca="false">TEXT('Month by Month'!AA7,"mmm yy")</f>
        <v>Oct 28</v>
      </c>
      <c r="C94" s="0" t="n">
        <f aca="false">'Month by Month'!AA27/100000</f>
        <v>12.43223256</v>
      </c>
      <c r="D94" s="0" t="n">
        <f aca="false">('Month by Month'!AA27-'Month by Month'!AA59)/100000</f>
        <v>14.0614677243707</v>
      </c>
    </row>
    <row r="95" customFormat="false" ht="15" hidden="false" customHeight="false" outlineLevel="0" collapsed="false">
      <c r="B95" s="0" t="str">
        <f aca="false">TEXT('Month by Month'!AB7,"mmm yy")</f>
        <v>Nov 28</v>
      </c>
      <c r="C95" s="0" t="n">
        <f aca="false">'Month by Month'!AB27/100000</f>
        <v>13.917342507</v>
      </c>
      <c r="D95" s="0" t="n">
        <f aca="false">('Month by Month'!AB27-'Month by Month'!AB59)/100000</f>
        <v>14.6983890221903</v>
      </c>
    </row>
    <row r="96" customFormat="false" ht="15" hidden="false" customHeight="false" outlineLevel="0" collapsed="false">
      <c r="B96" s="0" t="str">
        <f aca="false">TEXT('Month by Month'!AC7,"mmm yy")</f>
        <v>Dec 28</v>
      </c>
      <c r="C96" s="0" t="n">
        <f aca="false">'Month by Month'!AC27/100000</f>
        <v>14.73308466</v>
      </c>
      <c r="D96" s="0" t="n">
        <f aca="false">('Month by Month'!AC27-'Month by Month'!AC59)/100000</f>
        <v>14.8181347053475</v>
      </c>
    </row>
    <row r="97" customFormat="false" ht="15" hidden="false" customHeight="false" outlineLevel="0" collapsed="false">
      <c r="B97" s="0" t="str">
        <f aca="false">TEXT('Month by Month'!AD7,"mmm yy")</f>
        <v>Jan 29</v>
      </c>
      <c r="C97" s="0" t="n">
        <f aca="false">'Month by Month'!AD27/100000</f>
        <v>15.710607497</v>
      </c>
      <c r="D97" s="0" t="n">
        <f aca="false">('Month by Month'!AD27-'Month by Month'!AD59)/100000</f>
        <v>15.9801842499899</v>
      </c>
    </row>
    <row r="98" customFormat="false" ht="15" hidden="false" customHeight="false" outlineLevel="0" collapsed="false">
      <c r="B98" s="0" t="str">
        <f aca="false">TEXT('Month by Month'!AE7,"mmm yy")</f>
        <v>Feb 29</v>
      </c>
      <c r="C98" s="0" t="n">
        <f aca="false">'Month by Month'!AE27/100000</f>
        <v>16.562595172</v>
      </c>
      <c r="D98" s="0" t="n">
        <f aca="false">('Month by Month'!AE27-'Month by Month'!AE59)/100000</f>
        <v>16.2771186786263</v>
      </c>
    </row>
    <row r="99" customFormat="false" ht="15" hidden="false" customHeight="false" outlineLevel="0" collapsed="false">
      <c r="B99" s="0" t="str">
        <f aca="false">TEXT('Month by Month'!AF7,"mmm yy")</f>
        <v>Mar 29</v>
      </c>
      <c r="C99" s="0" t="n">
        <f aca="false">'Month by Month'!AF27/100000</f>
        <v>17.06109598</v>
      </c>
      <c r="D99" s="0" t="n">
        <f aca="false">('Month by Month'!AF27-'Month by Month'!AF59)/100000</f>
        <v>16.2519034664597</v>
      </c>
    </row>
    <row r="100" customFormat="false" ht="15" hidden="false" customHeight="false" outlineLevel="0" collapsed="false">
      <c r="B100" s="0" t="str">
        <f aca="false">TEXT('Month by Month'!AG7,"mmm yy")</f>
        <v>Apr 29</v>
      </c>
      <c r="C100" s="0" t="n">
        <f aca="false">'Month by Month'!AG27/100000</f>
        <v>17.514749793</v>
      </c>
      <c r="D100" s="0" t="n">
        <f aca="false">('Month by Month'!AG27-'Month by Month'!AG59)/100000</f>
        <v>16.3164793523071</v>
      </c>
    </row>
    <row r="101" customFormat="false" ht="15" hidden="false" customHeight="false" outlineLevel="0" collapsed="false">
      <c r="B101" s="0" t="str">
        <f aca="false">TEXT('Month by Month'!AH7,"mmm yy")</f>
        <v>May 29</v>
      </c>
      <c r="C101" s="0" t="n">
        <f aca="false">'Month by Month'!AH27/100000</f>
        <v>17.997906571</v>
      </c>
      <c r="D101" s="0" t="n">
        <f aca="false">('Month by Month'!AH27-'Month by Month'!AH59)/100000</f>
        <v>16.3822544543509</v>
      </c>
    </row>
    <row r="102" customFormat="false" ht="15" hidden="false" customHeight="false" outlineLevel="0" collapsed="false">
      <c r="B102" s="0" t="str">
        <f aca="false">TEXT('Month by Month'!AI7,"mmm yy")</f>
        <v>Jun 29</v>
      </c>
      <c r="C102" s="0" t="n">
        <f aca="false">'Month by Month'!AI27/100000</f>
        <v>18.477651872</v>
      </c>
      <c r="D102" s="0" t="n">
        <f aca="false">('Month by Month'!AI27-'Month by Month'!AI59)/100000</f>
        <v>16.4477433029704</v>
      </c>
    </row>
    <row r="103" customFormat="false" ht="15" hidden="false" customHeight="false" outlineLevel="0" collapsed="false">
      <c r="B103" s="0" t="str">
        <f aca="false">TEXT('Month by Month'!AJ7,"mmm yy")</f>
        <v>Jul 29</v>
      </c>
      <c r="C103" s="0" t="n">
        <f aca="false">'Month by Month'!AJ27/100000</f>
        <v>18.755685912</v>
      </c>
      <c r="D103" s="0" t="n">
        <f aca="false">('Month by Month'!AJ27-'Month by Month'!AJ59)/100000</f>
        <v>16.4891919778405</v>
      </c>
    </row>
    <row r="104" customFormat="false" ht="15" hidden="false" customHeight="false" outlineLevel="0" collapsed="false">
      <c r="B104" s="0" t="str">
        <f aca="false">TEXT('Month by Month'!AK7,"mmm yy")</f>
        <v>Aug 29</v>
      </c>
      <c r="C104" s="0" t="n">
        <f aca="false">'Month by Month'!AK27/100000</f>
        <v>18.865224345</v>
      </c>
      <c r="D104" s="0" t="n">
        <f aca="false">('Month by Month'!AK27-'Month by Month'!AK59)/100000</f>
        <v>16.5080533091571</v>
      </c>
    </row>
    <row r="105" customFormat="false" ht="15" hidden="false" customHeight="false" outlineLevel="0" collapsed="false">
      <c r="B105" s="0" t="str">
        <f aca="false">TEXT('Month by Month'!AL7,"mmm yy")</f>
        <v>Sep 29</v>
      </c>
      <c r="C105" s="0" t="n">
        <f aca="false">'Month by Month'!AL27/100000</f>
        <v>18.971773978</v>
      </c>
      <c r="D105" s="0" t="n">
        <f aca="false">('Month by Month'!AL27-'Month by Month'!AL59)/100000</f>
        <v>16.5235274427468</v>
      </c>
    </row>
    <row r="106" customFormat="false" ht="15" hidden="false" customHeight="false" outlineLevel="0" collapsed="false">
      <c r="B106" s="0" t="str">
        <f aca="false">TEXT('Month by Month'!AM7,"mmm yy")</f>
        <v>Oct 29</v>
      </c>
      <c r="C106" s="0" t="n">
        <f aca="false">'Month by Month'!AM27/100000</f>
        <v>19.075458428</v>
      </c>
      <c r="D106" s="0" t="n">
        <f aca="false">('Month by Month'!AM27-'Month by Month'!AM59)/100000</f>
        <v>17.5655246084517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2026-10-02T22:01:19Z</dcterms:created>
  <dc:creator/>
  <dc:description/>
  <dc:language>en-IN</dc:language>
  <cp:lastModifiedBy/>
  <dcterms:modified xsi:type="dcterms:W3CDTF">2026-10-02T22:01:22Z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