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d62f46bb50740ba" /></Relationships>
</file>

<file path=xl/workbook.xml><?xml version="1.0" encoding="utf-8"?>
<x:workbook xmlns:x="http://schemas.openxmlformats.org/spreadsheetml/2006/main">
  <x:sheets>
    <x:sheet xmlns:r="http://schemas.openxmlformats.org/officeDocument/2006/relationships" name="Summary" sheetId="1" r:id="Rc0f5812e95634e36"/>
    <x:sheet xmlns:r="http://schemas.openxmlformats.org/officeDocument/2006/relationships" name="Assumptions" sheetId="2" r:id="Rc255f02269af4a98"/>
    <x:sheet xmlns:r="http://schemas.openxmlformats.org/officeDocument/2006/relationships" name="Monthly" sheetId="3" r:id="R69d18acdcc074108"/>
    <x:sheet xmlns:r="http://schemas.openxmlformats.org/officeDocument/2006/relationships" name="Categories" sheetId="4" r:id="R16297df570ee41d1"/>
    <x:sheet xmlns:r="http://schemas.openxmlformats.org/officeDocument/2006/relationships" name="Notes" sheetId="5" r:id="R08796c1d23384ae5"/>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0;(#,##0.00);&quot;–&quot;"/>
    <x:numFmt numFmtId="201" formatCode="0"/>
    <x:numFmt numFmtId="202" formatCode="0%"/>
    <x:numFmt numFmtId="203" formatCode="0.00%"/>
    <x:numFmt numFmtId="204" formatCode="#,##0"/>
    <x:numFmt numFmtId="205" formatCode="0.0%"/>
    <x:numFmt numFmtId="206" formatCode="0.00&quot;x&quot;"/>
  </x:numFmts>
  <x:fonts count="10">
    <x:font>
      <x:sz val="11"/>
      <x:name val="Carlito"/>
    </x:font>
    <x:font>
      <x:sz val="10"/>
      <x:color rgb="FF173141"/>
      <x:name val="Arial"/>
    </x:font>
    <x:font>
      <x:b/>
      <x:sz val="16"/>
      <x:color rgb="FF16374C"/>
      <x:name val="Arial"/>
    </x:font>
    <x:font>
      <x:sz val="10"/>
      <x:color rgb="FF152935"/>
      <x:name val="Arial"/>
    </x:font>
    <x:font>
      <x:b/>
      <x:sz val="10"/>
      <x:color rgb="FFFFFFFF"/>
      <x:name val="Arial"/>
    </x:font>
    <x:font>
      <x:sz val="10"/>
      <x:color rgb="FF245BD6"/>
      <x:name val="Arial"/>
    </x:font>
    <x:font>
      <x:sz val="10"/>
      <x:color rgb="FF247346"/>
      <x:name val="Arial"/>
    </x:font>
    <x:font>
      <x:b/>
      <x:sz val="10"/>
      <x:color rgb="FF173141"/>
      <x:name val="Arial"/>
    </x:font>
    <x:font>
      <x:b/>
      <x:sz val="10"/>
      <x:color rgb="FF152935"/>
      <x:name val="Arial"/>
    </x:font>
    <x:font>
      <x:b/>
      <x:sz val="10"/>
      <x:color rgb="FF247346"/>
      <x:name val="Arial"/>
    </x:font>
  </x:fonts>
  <x:fills count="5">
    <x:fill>
      <x:patternFill patternType="none"/>
    </x:fill>
    <x:fill>
      <x:patternFill patternType="gray125"/>
    </x:fill>
    <x:fill>
      <x:patternFill patternType="solid">
        <x:fgColor rgb="FFFFF0BF"/>
      </x:patternFill>
    </x:fill>
    <x:fill>
      <x:patternFill patternType="solid">
        <x:fgColor rgb="FF16374C"/>
      </x:patternFill>
    </x:fill>
    <x:fill>
      <x:patternFill patternType="solid">
        <x:fgColor rgb="FFEDF5F4"/>
      </x:patternFill>
    </x:fill>
  </x:fills>
  <x:borders count="2">
    <x:border>
      <x:left/>
      <x:right/>
      <x:top/>
      <x:bottom/>
      <x:diagonal/>
    </x:border>
    <x:border>
      <x:left/>
      <x:right/>
      <x:top/>
      <x:bottom style="thin">
        <x:color rgb="FF0D746D"/>
      </x:bottom>
      <x:diagonal/>
    </x:border>
  </x:borders>
  <x:cellStyleXfs count="1">
    <x:xf numFmtId="0" fontId="0" fillId="0" borderId="0"/>
  </x:cellStyleXfs>
  <x:cellXfs count="5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20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200" fontId="1" fillId="0" borderId="1" xfId="0" applyNumberFormat="1" applyFont="1" applyFill="1" applyBorder="1" applyAlignment="1">
      <x:alignment vertical="center"/>
    </x:xf>
    <x:xf numFmtId="200" fontId="1" fillId="2" borderId="0" xfId="0" applyNumberFormat="1" applyFont="1" applyFill="1" applyBorder="1" applyAlignment="1">
      <x:alignment vertical="center"/>
    </x:xf>
    <x:xf numFmtId="201" fontId="1" fillId="2" borderId="0" xfId="0" applyNumberFormat="1" applyFont="1" applyFill="1" applyBorder="1" applyAlignment="1">
      <x:alignment vertical="center"/>
    </x:xf>
    <x:xf numFmtId="200" fontId="3"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20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20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200" fontId="4" fillId="3" borderId="0" xfId="0" applyNumberFormat="1" applyFont="1" applyFill="1" applyBorder="1" applyAlignment="1">
      <x:alignment vertical="center" wrapText="1"/>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2" fontId="5" fillId="0" borderId="0" xfId="0" applyNumberFormat="1" applyFont="1" applyFill="1" applyBorder="1" applyAlignment="1">
      <x:alignment vertical="center"/>
    </x:xf>
    <x:xf numFmtId="201" fontId="5" fillId="0" borderId="0" xfId="0" applyNumberFormat="1" applyFont="1" applyFill="1" applyBorder="1" applyAlignment="1">
      <x:alignment vertical="center"/>
    </x:xf>
    <x:xf numFmtId="200" fontId="5" fillId="0" borderId="0" xfId="0" applyNumberFormat="1" applyFont="1" applyFill="1" applyBorder="1" applyAlignment="1">
      <x:alignment vertical="center"/>
    </x:xf>
    <x:xf numFmtId="203" fontId="5" fillId="0" borderId="0" xfId="0" applyNumberFormat="1" applyFont="1" applyFill="1" applyBorder="1" applyAlignment="1">
      <x:alignment vertical="center"/>
    </x:xf>
    <x:xf numFmtId="204" fontId="5" fillId="0" borderId="0" xfId="0" applyNumberFormat="1" applyFont="1" applyFill="1" applyBorder="1" applyAlignment="1">
      <x:alignment vertical="center"/>
    </x:xf>
    <x:xf numFmtId="205" fontId="5" fillId="0" borderId="0" xfId="0" applyNumberFormat="1" applyFont="1" applyFill="1" applyBorder="1" applyAlignment="1">
      <x:alignment vertical="center"/>
    </x:xf>
    <x:xf numFmtId="202" fontId="3" fillId="0" borderId="0" xfId="0" applyNumberFormat="1" applyFont="1" applyFill="1" applyBorder="1" applyAlignment="1">
      <x:alignment vertical="center"/>
    </x:xf>
    <x:xf numFmtId="201" fontId="3" fillId="0" borderId="0" xfId="0" applyNumberFormat="1" applyFont="1" applyFill="1" applyBorder="1" applyAlignment="1">
      <x:alignment vertical="center"/>
    </x:xf>
    <x:xf numFmtId="201" fontId="4" fillId="3" borderId="0" xfId="0" applyNumberFormat="1" applyFont="1" applyFill="1" applyBorder="1" applyAlignment="1">
      <x:alignment vertical="center" wrapText="1"/>
    </x:xf>
    <x:xf numFmtId="0" fontId="2" fillId="0" borderId="0" xfId="0" applyNumberFormat="1" applyFont="1" applyFill="1" applyBorder="1"/>
    <x:xf numFmtId="0" fontId="0" fillId="0" borderId="1" xfId="0" applyNumberFormat="1" applyFont="1" applyFill="1" applyBorder="1"/>
    <x:xf numFmtId="200" fontId="6"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4" fontId="3" fillId="0" borderId="0" xfId="0" applyNumberFormat="1" applyFont="1" applyFill="1" applyBorder="1" applyAlignment="1">
      <x:alignment vertical="center"/>
    </x:xf>
    <x:xf numFmtId="205" fontId="3" fillId="0" borderId="0" xfId="0" applyNumberFormat="1" applyFont="1" applyFill="1" applyBorder="1" applyAlignment="1">
      <x:alignment vertical="center"/>
    </x:xf>
    <x:xf numFmtId="0" fontId="1" fillId="4" borderId="0" xfId="0" applyNumberFormat="1" applyFont="1" applyFill="1" applyBorder="1" applyAlignment="1">
      <x:alignment vertical="center"/>
    </x:xf>
    <x:xf numFmtId="204" fontId="3" fillId="4" borderId="0" xfId="0" applyNumberFormat="1" applyFont="1" applyFill="1" applyBorder="1" applyAlignment="1">
      <x:alignment vertical="center"/>
    </x:xf>
    <x:xf numFmtId="204" fontId="1" fillId="4" borderId="0" xfId="0" applyNumberFormat="1" applyFont="1" applyFill="1" applyBorder="1" applyAlignment="1">
      <x:alignment vertical="center"/>
    </x:xf>
    <x:xf numFmtId="200" fontId="3" fillId="4" borderId="0" xfId="0" applyNumberFormat="1" applyFont="1" applyFill="1" applyBorder="1" applyAlignment="1">
      <x:alignment vertical="center"/>
    </x:xf>
    <x:xf numFmtId="205" fontId="3" fillId="4" borderId="0" xfId="0" applyNumberFormat="1" applyFont="1" applyFill="1" applyBorder="1" applyAlignment="1">
      <x:alignment vertical="center"/>
    </x:xf>
    <x:xf numFmtId="0" fontId="7" fillId="4" borderId="0" xfId="0" applyNumberFormat="1" applyFont="1" applyFill="1" applyBorder="1" applyAlignment="1">
      <x:alignment vertical="center"/>
    </x:xf>
    <x:xf numFmtId="204" fontId="8" fillId="4" borderId="0" xfId="0" applyNumberFormat="1" applyFont="1" applyFill="1" applyBorder="1" applyAlignment="1">
      <x:alignment vertical="center"/>
    </x:xf>
    <x:xf numFmtId="204" fontId="7" fillId="4" borderId="0" xfId="0" applyNumberFormat="1" applyFont="1" applyFill="1" applyBorder="1" applyAlignment="1">
      <x:alignment vertical="center"/>
    </x:xf>
    <x:xf numFmtId="200" fontId="8" fillId="4" borderId="0" xfId="0" applyNumberFormat="1" applyFont="1" applyFill="1" applyBorder="1" applyAlignment="1">
      <x:alignment vertical="center"/>
    </x:xf>
    <x:xf numFmtId="205" fontId="8" fillId="4"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2" fontId="6" fillId="0" borderId="0" xfId="0" applyNumberFormat="1" applyFont="1" applyFill="1" applyBorder="1" applyAlignment="1">
      <x:alignment vertical="center"/>
    </x:xf>
    <x:xf numFmtId="200" fontId="6" fillId="4" borderId="0" xfId="0" applyNumberFormat="1" applyFont="1" applyFill="1" applyBorder="1" applyAlignment="1">
      <x:alignment vertical="center"/>
    </x:xf>
    <x:xf numFmtId="200" fontId="9" fillId="4" borderId="0" xfId="0" applyNumberFormat="1" applyFont="1" applyFill="1" applyBorder="1" applyAlignment="1">
      <x:alignment vertical="center"/>
    </x:xf>
    <x:xf numFmtId="200" fontId="7" fillId="4" borderId="0" xfId="0" applyNumberFormat="1" applyFont="1" applyFill="1" applyBorder="1" applyAlignment="1">
      <x:alignment vertical="center"/>
    </x:xf>
    <x:xf numFmtId="206" fontId="3" fillId="0" borderId="0" xfId="0" applyNumberFormat="1" applyFont="1" applyFill="1" applyBorder="1" applyAlignment="1">
      <x:alignment vertical="center"/>
    </x:xf>
    <x:xf numFmtId="206" fontId="3" fillId="4" borderId="0" xfId="0" applyNumberFormat="1" applyFont="1" applyFill="1" applyBorder="1" applyAlignment="1">
      <x:alignment vertical="center"/>
    </x:xf>
    <x:xf numFmtId="206" fontId="8" fillId="4" borderId="0" xfId="0" applyNumberFormat="1" applyFont="1" applyFill="1" applyBorder="1" applyAlignment="1">
      <x:alignment vertical="center"/>
    </x:xf>
    <x:xf numFmtId="205" fontId="7" fillId="4" borderId="0" xfId="0" applyNumberFormat="1" applyFont="1" applyFill="1" applyBorder="1" applyAlignment="1">
      <x:alignment vertical="center"/>
    </x:xf>
    <x:xf numFmtId="206" fontId="7" fillId="4" borderId="0" xfId="0" applyNumberFormat="1" applyFont="1" applyFill="1" applyBorder="1" applyAlignment="1">
      <x:alignment vertical="center"/>
    </x:xf>
    <x:xf numFmtId="0" fontId="7" fillId="0" borderId="0" xfId="0" applyNumberFormat="1" applyFont="1" applyFill="1" applyBorder="1" applyAlignment="1">
      <x:alignment vertical="center"/>
    </x:xf>
    <x:xf numFmtId="200" fontId="1"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f1cfb16059d460d" /><Relationship Type="http://schemas.openxmlformats.org/officeDocument/2006/relationships/theme" Target="/xl/theme/theme1.xml" Id="Rcd39a88e65434172" /><Relationship Type="http://schemas.openxmlformats.org/officeDocument/2006/relationships/sharedStrings" Target="/xl/sharedStrings.xml" Id="Rfc8c2a6e658e4c86" /><Relationship Type="http://schemas.openxmlformats.org/officeDocument/2006/relationships/worksheet" Target="/xl/worksheets/sheet1.xml" Id="Rc0f5812e95634e36" /><Relationship Type="http://schemas.openxmlformats.org/officeDocument/2006/relationships/worksheet" Target="/xl/worksheets/sheet2.xml" Id="Rc255f02269af4a98" /><Relationship Type="http://schemas.openxmlformats.org/officeDocument/2006/relationships/worksheet" Target="/xl/worksheets/sheet3.xml" Id="R69d18acdcc074108" /><Relationship Type="http://schemas.openxmlformats.org/officeDocument/2006/relationships/worksheet" Target="/xl/worksheets/sheet4.xml" Id="R16297df570ee41d1" /><Relationship Type="http://schemas.openxmlformats.org/officeDocument/2006/relationships/worksheet" Target="/xl/worksheets/sheet5.xml" Id="R08796c1d23384ae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D746D"/>
  </x:sheetPr>
  <x:sheetViews>
    <x:sheetView showGridLines="0" workbookViewId="0"/>
  </x:sheetViews>
  <x:sheetFormatPr defaultRowHeight="15"/>
  <x:cols>
    <x:col min="1" max="1" width="2" hidden="0" customWidth="1"/>
    <x:col min="2" max="2" width="2" hidden="0" customWidth="1"/>
    <x:col min="3" max="3" width="46" hidden="0" customWidth="1"/>
    <x:col min="4" max="4" width="15" hidden="0" customWidth="1"/>
    <x:col min="5" max="5" width="15" hidden="0" customWidth="1"/>
    <x:col min="6" max="6" width="15" hidden="0" customWidth="1"/>
    <x:col min="7" max="7" width="15" hidden="0" customWidth="1"/>
  </x:cols>
  <x:sheetData>
    <x:row r="1" ht="23" customHeight="1">
      <x:c r="A1" s="2"/>
      <x:c r="B1" s="2"/>
      <x:c r="C1" s="2"/>
      <x:c r="D1" s="3"/>
      <x:c r="E1" s="3"/>
      <x:c r="F1" s="3"/>
      <x:c r="G1" s="3"/>
    </x:row>
    <x:row r="2" ht="23" customHeight="1">
      <x:c r="A2" s="2"/>
      <x:c r="B2" s="2"/>
      <x:c r="C2" s="4" t="str">
        <x:v>Arogya Vision investment projection</x:v>
      </x:c>
      <x:c r="D2" s="5"/>
      <x:c r="E2" s="5"/>
      <x:c r="F2" s="5"/>
      <x:c r="G2" s="5"/>
      <x:c r="H2" s="28"/>
    </x:row>
    <x:row r="3" ht="23" customHeight="1">
      <x:c r="A3" s="2"/>
      <x:c r="B3" s="2"/>
      <x:c r="C3" s="6"/>
      <x:c r="D3" s="7"/>
      <x:c r="E3" s="7"/>
      <x:c r="F3" s="7"/>
      <x:c r="G3" s="7"/>
      <x:c r="H3" s="29"/>
    </x:row>
    <x:row r="4" ht="23" customHeight="1">
      <x:c r="A4" s="2"/>
      <x:c r="B4" s="2"/>
      <x:c r="C4" s="2" t="str">
        <x:v>Selected case</x:v>
      </x:c>
      <x:c r="D4" s="30" t="str">
        <x:f>'Assumptions'!D5</x:f>
        <x:v>Approved growth target</x:v>
      </x:c>
      <x:c r="E4" s="3"/>
      <x:c r="F4" s="3"/>
      <x:c r="G4" s="3"/>
    </x:row>
    <x:row r="5" ht="23" customHeight="1">
      <x:c r="A5" s="2"/>
      <x:c r="B5" s="2"/>
      <x:c r="C5" s="2"/>
      <x:c r="D5" s="3"/>
      <x:c r="E5" s="3"/>
      <x:c r="F5" s="3"/>
      <x:c r="G5" s="3"/>
    </x:row>
    <x:row r="6" ht="30" customHeight="1">
      <x:c r="A6" s="2"/>
      <x:c r="B6" s="2"/>
      <x:c r="C6" s="15" t="str">
        <x:v>Company result (INR lakh)</x:v>
      </x:c>
      <x:c r="D6" s="16" t="str">
        <x:v>Year 1</x:v>
      </x:c>
      <x:c r="E6" s="16" t="str">
        <x:v>Year 2</x:v>
      </x:c>
      <x:c r="F6" s="16" t="str">
        <x:v>Year 3</x:v>
      </x:c>
      <x:c r="G6" s="3"/>
    </x:row>
    <x:row r="7" ht="23" customHeight="1">
      <x:c r="A7" s="2"/>
      <x:c r="B7" s="2"/>
      <x:c r="C7" s="39" t="str">
        <x:v>Advertising revenue</x:v>
      </x:c>
      <x:c r="D7" s="48" t="n">
        <x:f>SUM('Monthly'!D10:O10)</x:f>
        <x:v>364</x:v>
      </x:c>
      <x:c r="E7" s="48" t="n">
        <x:f>SUM('Monthly'!P10:AA10)</x:f>
        <x:v>1060.675</x:v>
      </x:c>
      <x:c r="F7" s="48" t="n">
        <x:f>SUM('Monthly'!AB10:AM10)</x:f>
        <x:v>1500.778125</x:v>
      </x:c>
      <x:c r="G7" s="3"/>
    </x:row>
    <x:row r="8" ht="23" customHeight="1">
      <x:c r="A8" s="2"/>
      <x:c r="B8" s="2"/>
      <x:c r="C8" s="2" t="str">
        <x:v>Selling and unpaid bills allowance</x:v>
      </x:c>
      <x:c r="D8" s="3" t="n">
        <x:f>SUM('Monthly'!D11:O11)</x:f>
        <x:v>114.66000000000003</x:v>
      </x:c>
      <x:c r="E8" s="3" t="n">
        <x:f>SUM('Monthly'!P11:AA11)</x:f>
        <x:v>334.11262500000015</x:v>
      </x:c>
      <x:c r="F8" s="3" t="n">
        <x:f>SUM('Monthly'!AB11:AM11)</x:f>
        <x:v>472.7451093750001</x:v>
      </x:c>
      <x:c r="G8" s="3"/>
    </x:row>
    <x:row r="9" ht="23" customHeight="1">
      <x:c r="A9" s="2"/>
      <x:c r="B9" s="2"/>
      <x:c r="C9" s="2" t="str">
        <x:v>Company cash operating costs</x:v>
      </x:c>
      <x:c r="D9" s="3" t="n">
        <x:f>SUM('Monthly'!D13:O13)</x:f>
        <x:v>215.764764706</x:v>
      </x:c>
      <x:c r="E9" s="3" t="n">
        <x:f>SUM('Monthly'!P13:AA13)</x:f>
        <x:v>402</x:v>
      </x:c>
      <x:c r="F9" s="3" t="n">
        <x:f>SUM('Monthly'!AB13:AM13)</x:f>
        <x:v>576</x:v>
      </x:c>
      <x:c r="G9" s="3"/>
    </x:row>
    <x:row r="10" ht="23" customHeight="1">
      <x:c r="A10" s="2"/>
      <x:c r="B10" s="2"/>
      <x:c r="C10" s="2" t="str">
        <x:v>Depreciation</x:v>
      </x:c>
      <x:c r="D10" s="3" t="n">
        <x:f>SUM('Monthly'!D17:O17)</x:f>
        <x:v>1.9680555555555557</x:v>
      </x:c>
      <x:c r="E10" s="3" t="n">
        <x:f>SUM('Monthly'!P17:AA17)</x:f>
        <x:v>4.3500000000000005</x:v>
      </x:c>
      <x:c r="F10" s="3" t="n">
        <x:f>SUM('Monthly'!AB17:AM17)</x:f>
        <x:v>6.850000000000001</x:v>
      </x:c>
      <x:c r="G10" s="3"/>
    </x:row>
    <x:row r="11" ht="23" customHeight="1">
      <x:c r="A11" s="2"/>
      <x:c r="B11" s="2"/>
      <x:c r="C11" s="2" t="str">
        <x:v>Profit before tax</x:v>
      </x:c>
      <x:c r="D11" s="3" t="n">
        <x:f>SUM('Monthly'!D18:O18)</x:f>
        <x:v>31.607179738444437</x:v>
      </x:c>
      <x:c r="E11" s="3" t="n">
        <x:f>SUM('Monthly'!P18:AA18)</x:f>
        <x:v>320.212375</x:v>
      </x:c>
      <x:c r="F11" s="3" t="n">
        <x:f>SUM('Monthly'!AB18:AM18)</x:f>
        <x:v>445.18301562499994</x:v>
      </x:c>
      <x:c r="G11" s="3"/>
    </x:row>
    <x:row r="12" ht="23" customHeight="1">
      <x:c r="A12" s="2"/>
      <x:c r="B12" s="2"/>
      <x:c r="C12" s="2" t="str">
        <x:v>Illustrative tax</x:v>
      </x:c>
      <x:c r="D12" s="3" t="n">
        <x:f>SUM('Monthly'!D21:O21)</x:f>
        <x:v>7.955527140166464</x:v>
      </x:c>
      <x:c r="E12" s="3" t="n">
        <x:f>SUM('Monthly'!P21:AA21)</x:f>
        <x:v>80.59745478749998</x:v>
      </x:c>
      <x:c r="F12" s="3" t="n">
        <x:f>SUM('Monthly'!AB21:AM21)</x:f>
        <x:v>112.05256503281248</x:v>
      </x:c>
      <x:c r="G12" s="3"/>
    </x:row>
    <x:row r="13" ht="23" customHeight="1">
      <x:c r="A13" s="2"/>
      <x:c r="B13" s="2"/>
      <x:c r="C13" s="39" t="str">
        <x:v>Company profit after tax</x:v>
      </x:c>
      <x:c r="D13" s="48" t="n">
        <x:f>SUM('Monthly'!D23:O23)</x:f>
        <x:v>23.651652598277973</x:v>
      </x:c>
      <x:c r="E13" s="48" t="n">
        <x:f>SUM('Monthly'!P23:AA23)</x:f>
        <x:v>239.61492021249998</x:v>
      </x:c>
      <x:c r="F13" s="48" t="n">
        <x:f>SUM('Monthly'!AB23:AM23)</x:f>
        <x:v>333.13045059218746</x:v>
      </x:c>
      <x:c r="G13" s="3"/>
    </x:row>
    <x:row r="14" ht="23" customHeight="1">
      <x:c r="A14" s="2"/>
      <x:c r="B14" s="2"/>
      <x:c r="C14" s="39" t="str">
        <x:v>Company cash at year-end</x:v>
      </x:c>
      <x:c r="D14" s="48" t="n">
        <x:f>'Monthly'!O29</x:f>
        <x:v>77.6847081538335</x:v>
      </x:c>
      <x:c r="E14" s="48" t="n">
        <x:f>'Monthly'!AA29</x:f>
        <x:v>308.6729033663334</x:v>
      </x:c>
      <x:c r="F14" s="48" t="n">
        <x:f>'Monthly'!AM29</x:f>
        <x:v>632.642707083521</x:v>
      </x:c>
      <x:c r="G14" s="3"/>
    </x:row>
    <x:row r="15" ht="23" customHeight="1">
      <x:c r="A15" s="2"/>
      <x:c r="B15" s="2"/>
      <x:c r="C15" s="2" t="str">
        <x:v>Lowest company cash in year</x:v>
      </x:c>
      <x:c r="D15" s="3" t="n">
        <x:f>MIN('Monthly'!D29:O29)</x:f>
        <x:v>14.837235293999992</x:v>
      </x:c>
      <x:c r="E15" s="3" t="n">
        <x:f>MIN('Monthly'!P29:AA29)</x:f>
        <x:v>90.56284296425017</x:v>
      </x:c>
      <x:c r="F15" s="3" t="n">
        <x:f>MIN('Monthly'!AB29:AM29)</x:f>
        <x:v>328.4031095619063</x:v>
      </x:c>
      <x:c r="G15" s="3"/>
    </x:row>
    <x:row r="16" ht="23" customHeight="1">
      <x:c r="A16" s="2"/>
      <x:c r="B16" s="2"/>
      <x:c r="C16" s="2" t="str">
        <x:v>Equipment cash purchases</x:v>
      </x:c>
      <x:c r="D16" s="3" t="n">
        <x:f>SUM('Monthly'!D16:O16)</x:f>
        <x:v>8.55</x:v>
      </x:c>
      <x:c r="E16" s="3" t="n">
        <x:f>SUM('Monthly'!P16:AA16)</x:f>
        <x:v>6</x:v>
      </x:c>
      <x:c r="F16" s="3" t="n">
        <x:f>SUM('Monthly'!AB16:AM16)</x:f>
        <x:v>8</x:v>
      </x:c>
      <x:c r="G16" s="3"/>
    </x:row>
    <x:row r="17" ht="23" customHeight="1">
      <x:c r="A17" s="2"/>
      <x:c r="B17" s="2"/>
      <x:c r="C17" s="2" t="str">
        <x:v>Own media budget (included in costs)</x:v>
      </x:c>
      <x:c r="D17" s="3" t="n">
        <x:f>SUM('Monthly'!D14:O14)</x:f>
        <x:v>75.26176470600001</x:v>
      </x:c>
      <x:c r="E17" s="3" t="n">
        <x:f>SUM('Monthly'!P14:AA14)</x:f>
        <x:v>171</x:v>
      </x:c>
      <x:c r="F17" s="3" t="n">
        <x:f>SUM('Monthly'!AB14:AM14)</x:f>
        <x:v>252</x:v>
      </x:c>
      <x:c r="G17" s="3"/>
    </x:row>
    <x:row r="18" ht="23" customHeight="1">
      <x:c r="A18" s="2"/>
      <x:c r="B18" s="2"/>
      <x:c r="C18" s="39" t="str">
        <x:v>Monthly revenue at year-end</x:v>
      </x:c>
      <x:c r="D18" s="48" t="n">
        <x:f>'Monthly'!O10</x:f>
        <x:v>70</x:v>
      </x:c>
      <x:c r="E18" s="48" t="n">
        <x:f>'Monthly'!AA10</x:f>
        <x:v>103.95</x:v>
      </x:c>
      <x:c r="F18" s="48" t="n">
        <x:f>'Monthly'!AM10</x:f>
        <x:v>142.93125</x:v>
      </x:c>
      <x:c r="G18" s="3"/>
    </x:row>
    <x:row r="19" ht="23" customHeight="1">
      <x:c r="A19" s="2"/>
      <x:c r="B19" s="2"/>
      <x:c r="C19" s="2" t="str">
        <x:v>Year-end cash after illustrative dividends</x:v>
      </x:c>
      <x:c r="D19" s="3" t="n">
        <x:f>'Monthly'!O36</x:f>
        <x:v>72.9543776341779</x:v>
      </x:c>
      <x:c r="E19" s="3" t="n">
        <x:f>'Monthly'!AA36</x:f>
        <x:v>256.01958880417783</x:v>
      </x:c>
      <x:c r="F19" s="3" t="n">
        <x:f>'Monthly'!AM36</x:f>
        <x:v>513.363302402928</x:v>
      </x:c>
      <x:c r="G19" s="3"/>
    </x:row>
    <x:row r="20" ht="23" customHeight="1">
      <x:c r="A20" s="2"/>
      <x:c r="B20" s="2"/>
      <x:c r="C20" s="2" t="str">
        <x:v>Initial external investment</x:v>
      </x:c>
      <x:c r="D20" s="30" t="n">
        <x:f>'Assumptions'!D27</x:f>
        <x:v>75</x:v>
      </x:c>
      <x:c r="E20" s="3"/>
      <x:c r="F20" s="3"/>
      <x:c r="G20" s="3"/>
    </x:row>
    <x:row r="21" ht="23" customHeight="1">
      <x:c r="A21" s="2"/>
      <x:c r="B21" s="2"/>
      <x:c r="C21" s="2" t="str">
        <x:v>Company cash shown before shareholder dividends.</x:v>
      </x:c>
      <x:c r="D21" s="3"/>
      <x:c r="E21" s="3"/>
      <x:c r="F21" s="3"/>
      <x:c r="G21" s="3"/>
    </x:row>
    <x:row r="22" ht="23" customHeight="1">
      <x:c r="A22" s="2"/>
      <x:c r="B22" s="2"/>
      <x:c r="C22" s="2"/>
      <x:c r="D22" s="3"/>
      <x:c r="E22" s="3"/>
      <x:c r="F22" s="3"/>
      <x:c r="G22" s="3"/>
    </x:row>
    <x:row r="23" ht="30" customHeight="1">
      <x:c r="A23" s="2"/>
      <x:c r="B23" s="2"/>
      <x:c r="C23" s="15" t="str">
        <x:v>Investor illustration (terms not agreed)</x:v>
      </x:c>
      <x:c r="D23" s="16" t="str">
        <x:v>Value</x:v>
      </x:c>
      <x:c r="E23" s="16"/>
      <x:c r="F23" s="16"/>
      <x:c r="G23" s="3"/>
    </x:row>
    <x:row r="24" ht="23" customHeight="1">
      <x:c r="A24" s="2"/>
      <x:c r="B24" s="2"/>
      <x:c r="C24" s="2" t="str">
        <x:v>Investment</x:v>
      </x:c>
      <x:c r="D24" s="3" t="n">
        <x:f>'Assumptions'!D27</x:f>
        <x:v>75</x:v>
      </x:c>
      <x:c r="E24" s="3"/>
      <x:c r="F24" s="3"/>
      <x:c r="G24" s="3"/>
    </x:row>
    <x:row r="25" ht="23" customHeight="1">
      <x:c r="A25" s="2"/>
      <x:c r="B25" s="2"/>
      <x:c r="C25" s="2" t="str">
        <x:v>Equity ownership</x:v>
      </x:c>
      <x:c r="D25" s="18" t="n">
        <x:f>'Assumptions'!D34</x:f>
        <x:v>0.15</x:v>
      </x:c>
      <x:c r="E25" s="3"/>
      <x:c r="F25" s="3"/>
      <x:c r="G25" s="3"/>
    </x:row>
    <x:row r="26" ht="23" customHeight="1">
      <x:c r="A26" s="2"/>
      <x:c r="B26" s="2"/>
      <x:c r="C26" s="2" t="str">
        <x:v>Annual positive PAT payout</x:v>
      </x:c>
      <x:c r="D26" s="18" t="n">
        <x:f>'Assumptions'!D35</x:f>
        <x:v>0.2</x:v>
      </x:c>
      <x:c r="E26" s="3"/>
      <x:c r="F26" s="3"/>
      <x:c r="G26" s="3"/>
    </x:row>
    <x:row r="27" ht="23" customHeight="1">
      <x:c r="A27" s="2"/>
      <x:c r="B27" s="2"/>
      <x:c r="C27" s="2" t="str">
        <x:v>Year 3 PAT exit multiple</x:v>
      </x:c>
      <x:c r="D27" s="3" t="n">
        <x:f>'Assumptions'!D36</x:f>
        <x:v>3</x:v>
      </x:c>
      <x:c r="E27" s="3"/>
      <x:c r="F27" s="3"/>
      <x:c r="G27" s="3"/>
    </x:row>
    <x:row r="28" ht="23" customHeight="1">
      <x:c r="A28" s="2"/>
      <x:c r="B28" s="2"/>
      <x:c r="C28" s="2" t="str">
        <x:v>Three-year investor dividends</x:v>
      </x:c>
      <x:c r="D28" s="3" t="n">
        <x:f>(MAX(0,D13)+MAX(0,E13)+MAX(0,F13))*'Assumptions'!D34*'Assumptions'!D35</x:f>
        <x:v>17.891910702088964</x:v>
      </x:c>
      <x:c r="E28" s="3"/>
      <x:c r="F28" s="3"/>
      <x:c r="G28" s="3"/>
    </x:row>
    <x:row r="29" ht="23" customHeight="1">
      <x:c r="A29" s="2"/>
      <x:c r="B29" s="2"/>
      <x:c r="C29" s="2" t="str">
        <x:v>Investor stake value at assumed exit</x:v>
      </x:c>
      <x:c r="D29" s="3" t="n">
        <x:f>MAX(0,F13)*'Assumptions'!D36*'Assumptions'!D34</x:f>
        <x:v>149.90870276648434</x:v>
      </x:c>
      <x:c r="E29" s="3"/>
      <x:c r="F29" s="3"/>
      <x:c r="G29" s="3"/>
    </x:row>
    <x:row r="30" ht="23" customHeight="1">
      <x:c r="A30" s="2"/>
      <x:c r="B30" s="2"/>
      <x:c r="C30" s="39" t="str">
        <x:v>Total investor proceeds</x:v>
      </x:c>
      <x:c r="D30" s="48" t="n">
        <x:f>SUM(D28:D29)</x:f>
        <x:v>167.80061346857332</x:v>
      </x:c>
      <x:c r="E30" s="3"/>
      <x:c r="F30" s="3"/>
      <x:c r="G30" s="3"/>
    </x:row>
    <x:row r="31" ht="23" customHeight="1">
      <x:c r="A31" s="2"/>
      <x:c r="B31" s="2"/>
      <x:c r="C31" s="39" t="str">
        <x:v>Investor gain</x:v>
      </x:c>
      <x:c r="D31" s="48" t="n">
        <x:f>D30-D24</x:f>
        <x:v>92.80061346857332</x:v>
      </x:c>
      <x:c r="E31" s="3"/>
      <x:c r="F31" s="3"/>
      <x:c r="G31" s="3"/>
    </x:row>
    <x:row r="32" ht="23" customHeight="1">
      <x:c r="A32" s="2"/>
      <x:c r="B32" s="2"/>
      <x:c r="C32" s="39" t="str">
        <x:v>Illustrative investor ROI</x:v>
      </x:c>
      <x:c r="D32" s="52" t="n">
        <x:f>D31/D24</x:f>
        <x:v>1.2373415129143108</x:v>
      </x:c>
      <x:c r="E32" s="3"/>
      <x:c r="F32" s="3"/>
      <x:c r="G32" s="3"/>
    </x:row>
    <x:row r="33" ht="23" customHeight="1">
      <x:c r="A33" s="2"/>
      <x:c r="B33" s="2"/>
      <x:c r="C33" s="39" t="str">
        <x:v>Illustrative money multiple</x:v>
      </x:c>
      <x:c r="D33" s="53" t="n">
        <x:f>D30/D24</x:f>
        <x:v>2.237341512914311</x:v>
      </x:c>
      <x:c r="E33" s="3"/>
      <x:c r="F33" s="3"/>
      <x:c r="G33" s="3"/>
    </x:row>
    <x:row r="34" ht="23" customHeight="1">
      <x:c r="A34" s="2"/>
      <x:c r="B34" s="2"/>
      <x:c r="C34" s="2"/>
      <x:c r="D34" s="3"/>
      <x:c r="E34" s="3"/>
      <x:c r="F34" s="3"/>
      <x:c r="G34" s="3"/>
    </x:row>
    <x:row r="35" ht="23" customHeight="1">
      <x:c r="A35" s="2"/>
      <x:c r="B35" s="2"/>
      <x:c r="C35" s="2" t="str">
        <x:v>Exit is assumed, not assured. No dilution or additional external funding.</x:v>
      </x:c>
      <x:c r="D35" s="3"/>
      <x:c r="E35" s="3"/>
      <x:c r="F35" s="3"/>
      <x:c r="G35" s="3"/>
    </x:row>
    <x:row r="36" ht="23" customHeight="1">
      <x:c r="A36" s="2"/>
      <x:c r="B36" s="2"/>
      <x:c r="C36" s="2" t="str">
        <x:v>Personal taxes and transaction costs are excluded from investor proceeds.</x:v>
      </x:c>
      <x:c r="D36" s="3"/>
      <x:c r="E36" s="3"/>
      <x:c r="F36" s="3"/>
      <x:c r="G36" s="3"/>
    </x:row>
    <x:row r="37" ht="23" customHeight="1">
      <x:c r="A37" s="2"/>
      <x:c r="B37" s="2"/>
      <x:c r="C37" s="2" t="str">
        <x:v>Growth requires the projected paying accounts, collections and cost discipline.</x:v>
      </x:c>
      <x:c r="D37" s="3"/>
      <x:c r="E37" s="3"/>
      <x:c r="F37" s="3"/>
      <x:c r="G37" s="3"/>
    </x:row>
    <x:row r="38" ht="23" customHeight="1">
      <x:c r="A38" s="2"/>
      <x:c r="B38" s="2"/>
      <x:c r="C38" s="2"/>
      <x:c r="D38" s="3"/>
      <x:c r="E38" s="3"/>
      <x:c r="F38" s="3"/>
      <x:c r="G38" s="3"/>
    </x:row>
    <x:row r="39" ht="23" customHeight="1">
      <x:c r="A39" s="2"/>
      <x:c r="B39" s="2"/>
      <x:c r="C39" s="2"/>
      <x:c r="D39" s="3"/>
      <x:c r="E39" s="3"/>
      <x:c r="F39" s="3"/>
      <x:c r="G39" s="3"/>
    </x:row>
  </x:sheetData>
  <x:pageMargins left="0.7" right="0.7" top="0.75" bottom="0.75" header="0.3" footer="0.3"/>
</x:worksheet>
</file>

<file path=xl/worksheets/sheet2.xml><?xml version="1.0" encoding="utf-8"?>
<x:worksheet xmlns:x="http://schemas.openxmlformats.org/spreadsheetml/2006/main">
  <x:sheetPr>
    <x:tabColor rgb="FF0D746D"/>
  </x:sheetPr>
  <x:sheetViews>
    <x:sheetView showGridLines="0" workbookViewId="0">
      <x:pane xSplit="3" topLeftCell="D1" activePane="topRight" state="frozen"/>
    </x:sheetView>
  </x:sheetViews>
  <x:sheetFormatPr defaultRowHeight="15"/>
  <x:cols>
    <x:col min="1" max="1" width="2" hidden="0" customWidth="1"/>
    <x:col min="2" max="2" width="2" hidden="0" customWidth="1"/>
    <x:col min="3" max="3" width="46" hidden="0" customWidth="1"/>
    <x:col min="4" max="4" width="41"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 min="21" max="21" width="15" hidden="0" customWidth="1"/>
    <x:col min="22" max="22" width="15" hidden="0" customWidth="1"/>
    <x:col min="23" max="23" width="15" hidden="0" customWidth="1"/>
    <x:col min="24" max="24" width="15" hidden="0" customWidth="1"/>
    <x:col min="25" max="25" width="15" hidden="0" customWidth="1"/>
    <x:col min="26" max="26" width="15" hidden="0" customWidth="1"/>
    <x:col min="27" max="27" width="15" hidden="0" customWidth="1"/>
    <x:col min="28" max="28" width="15" hidden="0" customWidth="1"/>
    <x:col min="29" max="29" width="15" hidden="0" customWidth="1"/>
    <x:col min="30" max="30" width="15" hidden="0" customWidth="1"/>
    <x:col min="31" max="31" width="15" hidden="0" customWidth="1"/>
    <x:col min="32" max="32" width="15" hidden="0" customWidth="1"/>
    <x:col min="33" max="33" width="15" hidden="0" customWidth="1"/>
    <x:col min="34" max="34" width="15" hidden="0" customWidth="1"/>
    <x:col min="35" max="35" width="15" hidden="0" customWidth="1"/>
    <x:col min="36" max="36" width="15" hidden="0" customWidth="1"/>
    <x:col min="37" max="37" width="15" hidden="0" customWidth="1"/>
    <x:col min="38" max="38" width="15" hidden="0" customWidth="1"/>
    <x:col min="39" max="39" width="15" hidden="0" customWidth="1"/>
  </x:cols>
  <x:sheetData>
    <x:row r="1" ht="23" customHeight="1">
      <x:c r="A1" s="2"/>
      <x:c r="B1" s="2"/>
      <x:c r="C1" s="2"/>
      <x:c r="D1" s="3"/>
      <x:c r="E1" s="3"/>
      <x:c r="F1" s="3"/>
      <x:c r="G1" s="3"/>
      <x:c r="H1" s="3"/>
      <x:c r="I1" s="3"/>
      <x:c r="J1" s="3"/>
      <x:c r="K1" s="3"/>
      <x:c r="L1" s="3"/>
      <x:c r="M1" s="3"/>
      <x:c r="N1" s="3"/>
      <x:c r="O1" s="3"/>
      <x:c r="P1" s="3"/>
      <x:c r="Q1" s="3"/>
      <x:c r="R1" s="3"/>
      <x:c r="S1" s="3"/>
      <x:c r="T1" s="3"/>
      <x:c r="U1" s="3"/>
      <x:c r="V1" s="3"/>
      <x:c r="W1" s="3"/>
      <x:c r="X1" s="3"/>
      <x:c r="Y1" s="3"/>
      <x:c r="Z1" s="3"/>
      <x:c r="AA1" s="3"/>
      <x:c r="AB1" s="3"/>
      <x:c r="AC1" s="3"/>
      <x:c r="AD1" s="3"/>
      <x:c r="AE1" s="3"/>
      <x:c r="AF1" s="3"/>
      <x:c r="AG1" s="3"/>
      <x:c r="AH1" s="3"/>
      <x:c r="AI1" s="3"/>
      <x:c r="AJ1" s="3"/>
      <x:c r="AK1" s="3"/>
      <x:c r="AL1" s="3"/>
      <x:c r="AM1" s="3"/>
    </x:row>
    <x:row r="2" ht="23" customHeight="1">
      <x:c r="A2" s="2"/>
      <x:c r="B2" s="2"/>
      <x:c r="C2" s="4" t="str">
        <x:v>Arogya Vision growth assumptions</x:v>
      </x:c>
      <x:c r="D2" s="5"/>
      <x:c r="E2" s="5"/>
      <x:c r="F2" s="5"/>
      <x:c r="G2" s="5"/>
      <x:c r="H2" s="5"/>
      <x:c r="I2" s="5"/>
      <x:c r="J2" s="5"/>
      <x:c r="K2" s="5"/>
      <x:c r="L2" s="3"/>
      <x:c r="M2" s="3"/>
      <x:c r="N2" s="3"/>
      <x:c r="O2" s="3"/>
      <x:c r="P2" s="3"/>
      <x:c r="Q2" s="3"/>
      <x:c r="R2" s="3"/>
      <x:c r="S2" s="3"/>
      <x:c r="T2" s="3"/>
      <x:c r="U2" s="3"/>
      <x:c r="V2" s="3"/>
      <x:c r="W2" s="3"/>
      <x:c r="X2" s="3"/>
      <x:c r="Y2" s="3"/>
      <x:c r="Z2" s="3"/>
      <x:c r="AA2" s="3"/>
      <x:c r="AB2" s="3"/>
      <x:c r="AC2" s="3"/>
      <x:c r="AD2" s="3"/>
      <x:c r="AE2" s="3"/>
      <x:c r="AF2" s="3"/>
      <x:c r="AG2" s="3"/>
      <x:c r="AH2" s="3"/>
      <x:c r="AI2" s="3"/>
      <x:c r="AJ2" s="3"/>
      <x:c r="AK2" s="3"/>
      <x:c r="AL2" s="3"/>
      <x:c r="AM2" s="3"/>
    </x:row>
    <x:row r="3" ht="23" customHeight="1">
      <x:c r="A3" s="2"/>
      <x:c r="B3" s="2"/>
      <x:c r="C3" s="6"/>
      <x:c r="D3" s="7"/>
      <x:c r="E3" s="7"/>
      <x:c r="F3" s="7"/>
      <x:c r="G3" s="7"/>
      <x:c r="H3" s="7"/>
      <x:c r="I3" s="7"/>
      <x:c r="J3" s="7"/>
      <x:c r="K3" s="7"/>
      <x:c r="L3" s="3"/>
      <x:c r="M3" s="3"/>
      <x:c r="N3" s="3"/>
      <x:c r="O3" s="3"/>
      <x:c r="P3" s="3"/>
      <x:c r="Q3" s="3"/>
      <x:c r="R3" s="3"/>
      <x:c r="S3" s="3"/>
      <x:c r="T3" s="3"/>
      <x:c r="U3" s="3"/>
      <x:c r="V3" s="3"/>
      <x:c r="W3" s="3"/>
      <x:c r="X3" s="3"/>
      <x:c r="Y3" s="3"/>
      <x:c r="Z3" s="3"/>
      <x:c r="AA3" s="3"/>
      <x:c r="AB3" s="3"/>
      <x:c r="AC3" s="3"/>
      <x:c r="AD3" s="3"/>
      <x:c r="AE3" s="3"/>
      <x:c r="AF3" s="3"/>
      <x:c r="AG3" s="3"/>
      <x:c r="AH3" s="3"/>
      <x:c r="AI3" s="3"/>
      <x:c r="AJ3" s="3"/>
      <x:c r="AK3" s="3"/>
      <x:c r="AL3" s="3"/>
      <x:c r="AM3" s="3"/>
    </x:row>
    <x:row r="4" ht="23" customHeight="1">
      <x:c r="A4" s="2"/>
      <x:c r="B4" s="2"/>
      <x:c r="C4" s="2" t="str">
        <x:v>Scenario number (editable)</x:v>
      </x:c>
      <x:c r="D4" s="9" t="n">
        <x:v>1</x:v>
      </x:c>
      <x:c r="E4" s="3"/>
      <x:c r="F4" s="3"/>
      <x:c r="G4" s="3"/>
      <x:c r="H4" s="3"/>
      <x:c r="I4" s="3"/>
      <x:c r="J4" s="3"/>
      <x:c r="K4" s="3"/>
      <x:c r="L4" s="3"/>
      <x:c r="M4" s="3"/>
      <x:c r="N4" s="3"/>
      <x:c r="O4" s="3"/>
      <x:c r="P4" s="3"/>
      <x:c r="Q4" s="3"/>
      <x:c r="R4" s="3"/>
      <x:c r="S4" s="3"/>
      <x:c r="T4" s="3"/>
      <x:c r="U4" s="3"/>
      <x:c r="V4" s="3"/>
      <x:c r="W4" s="3"/>
      <x:c r="X4" s="3"/>
      <x:c r="Y4" s="3"/>
      <x:c r="Z4" s="3"/>
      <x:c r="AA4" s="3"/>
      <x:c r="AB4" s="3"/>
      <x:c r="AC4" s="3"/>
      <x:c r="AD4" s="3"/>
      <x:c r="AE4" s="3"/>
      <x:c r="AF4" s="3"/>
      <x:c r="AG4" s="3"/>
      <x:c r="AH4" s="3"/>
      <x:c r="AI4" s="3"/>
      <x:c r="AJ4" s="3"/>
      <x:c r="AK4" s="3"/>
      <x:c r="AL4" s="3"/>
      <x:c r="AM4" s="3"/>
    </x:row>
    <x:row r="5" ht="23" customHeight="1">
      <x:c r="A5" s="2"/>
      <x:c r="B5" s="2"/>
      <x:c r="C5" s="2" t="str">
        <x:v>Selected case</x:v>
      </x:c>
      <x:c r="D5" s="10" t="str">
        <x:f>INDEX(D8:D18,D4)</x:f>
        <x:v>Approved growth target</x:v>
      </x:c>
      <x:c r="E5" s="3"/>
      <x:c r="F5" s="3"/>
      <x:c r="G5" s="3"/>
      <x:c r="H5" s="3"/>
      <x:c r="I5" s="3"/>
      <x:c r="J5" s="3"/>
      <x:c r="K5" s="3"/>
      <x:c r="L5" s="3"/>
      <x:c r="M5" s="3"/>
      <x:c r="N5" s="3"/>
      <x:c r="O5" s="3"/>
      <x:c r="P5" s="3"/>
      <x:c r="Q5" s="3"/>
      <x:c r="R5" s="3"/>
      <x:c r="S5" s="3"/>
      <x:c r="T5" s="3"/>
      <x:c r="U5" s="3"/>
      <x:c r="V5" s="3"/>
      <x:c r="W5" s="3"/>
      <x:c r="X5" s="3"/>
      <x:c r="Y5" s="3"/>
      <x:c r="Z5" s="3"/>
      <x:c r="AA5" s="3"/>
      <x:c r="AB5" s="3"/>
      <x:c r="AC5" s="3"/>
      <x:c r="AD5" s="3"/>
      <x:c r="AE5" s="3"/>
      <x:c r="AF5" s="3"/>
      <x:c r="AG5" s="3"/>
      <x:c r="AH5" s="3"/>
      <x:c r="AI5" s="3"/>
      <x:c r="AJ5" s="3"/>
      <x:c r="AK5" s="3"/>
      <x:c r="AL5" s="3"/>
      <x:c r="AM5" s="3"/>
    </x:row>
    <x:row r="6" ht="23" customHeight="1">
      <x:c r="A6" s="2"/>
      <x:c r="B6" s="2"/>
      <x:c r="C6" s="2"/>
      <x:c r="D6" s="3"/>
      <x:c r="E6" s="3"/>
      <x:c r="F6" s="3"/>
      <x:c r="G6" s="3"/>
      <x:c r="H6" s="3"/>
      <x:c r="I6" s="3"/>
      <x:c r="J6" s="3"/>
      <x:c r="K6" s="3"/>
      <x:c r="L6" s="3"/>
      <x:c r="M6" s="3"/>
      <x:c r="N6" s="3"/>
      <x:c r="O6" s="3"/>
      <x:c r="P6" s="3"/>
      <x:c r="Q6" s="3"/>
      <x:c r="R6" s="3"/>
      <x:c r="S6" s="3"/>
      <x:c r="T6" s="3"/>
      <x:c r="U6" s="3"/>
      <x:c r="V6" s="3"/>
      <x:c r="W6" s="3"/>
      <x:c r="X6" s="3"/>
      <x:c r="Y6" s="3"/>
      <x:c r="Z6" s="3"/>
      <x:c r="AA6" s="3"/>
      <x:c r="AB6" s="3"/>
      <x:c r="AC6" s="3"/>
      <x:c r="AD6" s="3"/>
      <x:c r="AE6" s="3"/>
      <x:c r="AF6" s="3"/>
      <x:c r="AG6" s="3"/>
      <x:c r="AH6" s="3"/>
      <x:c r="AI6" s="3"/>
      <x:c r="AJ6" s="3"/>
      <x:c r="AK6" s="3"/>
      <x:c r="AL6" s="3"/>
      <x:c r="AM6" s="3"/>
    </x:row>
    <x:row r="7" ht="30" customHeight="1">
      <x:c r="A7" s="2"/>
      <x:c r="B7" s="2"/>
      <x:c r="C7" s="15" t="str">
        <x:v>Case</x:v>
      </x:c>
      <x:c r="D7" s="16" t="str">
        <x:v>Scenario</x:v>
      </x:c>
      <x:c r="E7" s="16" t="str">
        <x:v>Revenue factor</x:v>
      </x:c>
      <x:c r="F7" s="16" t="str">
        <x:v>Cost factor</x:v>
      </x:c>
      <x:c r="G7" s="16" t="str">
        <x:v>Collect now</x:v>
      </x:c>
      <x:c r="H7" s="16" t="str">
        <x:v>Delay months</x:v>
      </x:c>
      <x:c r="I7" s="16" t="str">
        <x:v>Instalments</x:v>
      </x:c>
      <x:c r="J7" s="3"/>
      <x:c r="K7" s="3"/>
      <x:c r="L7" s="3"/>
      <x:c r="M7" s="3"/>
      <x:c r="N7" s="3"/>
      <x:c r="O7" s="3"/>
      <x:c r="P7" s="3"/>
      <x:c r="Q7" s="3"/>
      <x:c r="R7" s="3"/>
      <x:c r="S7" s="3"/>
      <x:c r="T7" s="3"/>
      <x:c r="U7" s="3"/>
      <x:c r="V7" s="3"/>
      <x:c r="W7" s="3"/>
      <x:c r="X7" s="3"/>
      <x:c r="Y7" s="3"/>
      <x:c r="Z7" s="3"/>
      <x:c r="AA7" s="3"/>
      <x:c r="AB7" s="3"/>
      <x:c r="AC7" s="3"/>
      <x:c r="AD7" s="3"/>
      <x:c r="AE7" s="3"/>
      <x:c r="AF7" s="3"/>
      <x:c r="AG7" s="3"/>
      <x:c r="AH7" s="3"/>
      <x:c r="AI7" s="3"/>
      <x:c r="AJ7" s="3"/>
      <x:c r="AK7" s="3"/>
      <x:c r="AL7" s="3"/>
      <x:c r="AM7" s="3"/>
    </x:row>
    <x:row r="8" ht="23" customHeight="1">
      <x:c r="A8" s="2"/>
      <x:c r="B8" s="2"/>
      <x:c r="C8" s="17" t="n">
        <x:v>1</x:v>
      </x:c>
      <x:c r="D8" s="3" t="str">
        <x:v>Approved growth target</x:v>
      </x:c>
      <x:c r="E8" s="19" t="n">
        <x:v>1</x:v>
      </x:c>
      <x:c r="F8" s="19" t="n">
        <x:v>1</x:v>
      </x:c>
      <x:c r="G8" s="19" t="n">
        <x:v>0.7</x:v>
      </x:c>
      <x:c r="H8" s="20" t="n">
        <x:v>0</x:v>
      </x:c>
      <x:c r="I8" s="20" t="n">
        <x:v>0</x:v>
      </x:c>
      <x:c r="J8" s="3"/>
      <x:c r="K8" s="3"/>
      <x:c r="L8" s="3"/>
      <x:c r="M8" s="3"/>
      <x:c r="N8" s="3"/>
      <x:c r="O8" s="3"/>
      <x:c r="P8" s="3"/>
      <x:c r="Q8" s="3"/>
      <x:c r="R8" s="3"/>
      <x:c r="S8" s="3"/>
      <x:c r="T8" s="3"/>
      <x:c r="U8" s="3"/>
      <x:c r="V8" s="3"/>
      <x:c r="W8" s="3"/>
      <x:c r="X8" s="3"/>
      <x:c r="Y8" s="3"/>
      <x:c r="Z8" s="3"/>
      <x:c r="AA8" s="3"/>
      <x:c r="AB8" s="3"/>
      <x:c r="AC8" s="3"/>
      <x:c r="AD8" s="3"/>
      <x:c r="AE8" s="3"/>
      <x:c r="AF8" s="3"/>
      <x:c r="AG8" s="3"/>
      <x:c r="AH8" s="3"/>
      <x:c r="AI8" s="3"/>
      <x:c r="AJ8" s="3"/>
      <x:c r="AK8" s="3"/>
      <x:c r="AL8" s="3"/>
      <x:c r="AM8" s="3"/>
    </x:row>
    <x:row r="9" ht="23" customHeight="1">
      <x:c r="A9" s="2"/>
      <x:c r="B9" s="2"/>
      <x:c r="C9" s="17" t="n">
        <x:v>2</x:v>
      </x:c>
      <x:c r="D9" s="3" t="str">
        <x:v>Ad prices +15%</x:v>
      </x:c>
      <x:c r="E9" s="19" t="n">
        <x:v>1.15</x:v>
      </x:c>
      <x:c r="F9" s="19" t="n">
        <x:v>1</x:v>
      </x:c>
      <x:c r="G9" s="19" t="n">
        <x:v>0.7</x:v>
      </x:c>
      <x:c r="H9" s="20" t="n">
        <x:v>0</x:v>
      </x:c>
      <x:c r="I9" s="20" t="n">
        <x:v>0</x:v>
      </x:c>
      <x:c r="J9" s="3"/>
      <x:c r="K9" s="3"/>
      <x:c r="L9" s="3"/>
      <x:c r="M9" s="3"/>
      <x:c r="N9" s="3"/>
      <x:c r="O9" s="3"/>
      <x:c r="P9" s="3"/>
      <x:c r="Q9" s="3"/>
      <x:c r="R9" s="3"/>
      <x:c r="S9" s="3"/>
      <x:c r="T9" s="3"/>
      <x:c r="U9" s="3"/>
      <x:c r="V9" s="3"/>
      <x:c r="W9" s="3"/>
      <x:c r="X9" s="3"/>
      <x:c r="Y9" s="3"/>
      <x:c r="Z9" s="3"/>
      <x:c r="AA9" s="3"/>
      <x:c r="AB9" s="3"/>
      <x:c r="AC9" s="3"/>
      <x:c r="AD9" s="3"/>
      <x:c r="AE9" s="3"/>
      <x:c r="AF9" s="3"/>
      <x:c r="AG9" s="3"/>
      <x:c r="AH9" s="3"/>
      <x:c r="AI9" s="3"/>
      <x:c r="AJ9" s="3"/>
      <x:c r="AK9" s="3"/>
      <x:c r="AL9" s="3"/>
      <x:c r="AM9" s="3"/>
    </x:row>
    <x:row r="10" ht="23" customHeight="1">
      <x:c r="A10" s="2"/>
      <x:c r="B10" s="2"/>
      <x:c r="C10" s="17" t="n">
        <x:v>3</x:v>
      </x:c>
      <x:c r="D10" s="3" t="str">
        <x:v>Ad prices +30%</x:v>
      </x:c>
      <x:c r="E10" s="19" t="n">
        <x:v>1.3</x:v>
      </x:c>
      <x:c r="F10" s="19" t="n">
        <x:v>1</x:v>
      </x:c>
      <x:c r="G10" s="19" t="n">
        <x:v>0.7</x:v>
      </x:c>
      <x:c r="H10" s="20" t="n">
        <x:v>0</x:v>
      </x:c>
      <x:c r="I10" s="20" t="n">
        <x:v>0</x:v>
      </x:c>
      <x:c r="J10" s="3"/>
      <x:c r="K10" s="3"/>
      <x:c r="L10" s="3"/>
      <x:c r="M10" s="3"/>
      <x:c r="N10" s="3"/>
      <x:c r="O10" s="3"/>
      <x:c r="P10" s="3"/>
      <x:c r="Q10" s="3"/>
      <x:c r="R10" s="3"/>
      <x:c r="S10" s="3"/>
      <x:c r="T10" s="3"/>
      <x:c r="U10" s="3"/>
      <x:c r="V10" s="3"/>
      <x:c r="W10" s="3"/>
      <x:c r="X10" s="3"/>
      <x:c r="Y10" s="3"/>
      <x:c r="Z10" s="3"/>
      <x:c r="AA10" s="3"/>
      <x:c r="AB10" s="3"/>
      <x:c r="AC10" s="3"/>
      <x:c r="AD10" s="3"/>
      <x:c r="AE10" s="3"/>
      <x:c r="AF10" s="3"/>
      <x:c r="AG10" s="3"/>
      <x:c r="AH10" s="3"/>
      <x:c r="AI10" s="3"/>
      <x:c r="AJ10" s="3"/>
      <x:c r="AK10" s="3"/>
      <x:c r="AL10" s="3"/>
      <x:c r="AM10" s="3"/>
    </x:row>
    <x:row r="11" ht="23" customHeight="1">
      <x:c r="A11" s="2"/>
      <x:c r="B11" s="2"/>
      <x:c r="C11" s="17" t="n">
        <x:v>4</x:v>
      </x:c>
      <x:c r="D11" s="3" t="str">
        <x:v>75% of sales target</x:v>
      </x:c>
      <x:c r="E11" s="19" t="n">
        <x:v>0.75</x:v>
      </x:c>
      <x:c r="F11" s="19" t="n">
        <x:v>1</x:v>
      </x:c>
      <x:c r="G11" s="19" t="n">
        <x:v>0.7</x:v>
      </x:c>
      <x:c r="H11" s="20" t="n">
        <x:v>0</x:v>
      </x:c>
      <x:c r="I11" s="20" t="n">
        <x:v>0</x:v>
      </x:c>
      <x:c r="J11" s="3"/>
      <x:c r="K11" s="3"/>
      <x:c r="L11" s="3"/>
      <x:c r="M11" s="3"/>
      <x:c r="N11" s="3"/>
      <x:c r="O11" s="3"/>
      <x:c r="P11" s="3"/>
      <x:c r="Q11" s="3"/>
      <x:c r="R11" s="3"/>
      <x:c r="S11" s="3"/>
      <x:c r="T11" s="3"/>
      <x:c r="U11" s="3"/>
      <x:c r="V11" s="3"/>
      <x:c r="W11" s="3"/>
      <x:c r="X11" s="3"/>
      <x:c r="Y11" s="3"/>
      <x:c r="Z11" s="3"/>
      <x:c r="AA11" s="3"/>
      <x:c r="AB11" s="3"/>
      <x:c r="AC11" s="3"/>
      <x:c r="AD11" s="3"/>
      <x:c r="AE11" s="3"/>
      <x:c r="AF11" s="3"/>
      <x:c r="AG11" s="3"/>
      <x:c r="AH11" s="3"/>
      <x:c r="AI11" s="3"/>
      <x:c r="AJ11" s="3"/>
      <x:c r="AK11" s="3"/>
      <x:c r="AL11" s="3"/>
      <x:c r="AM11" s="3"/>
    </x:row>
    <x:row r="12" ht="23" customHeight="1">
      <x:c r="A12" s="2"/>
      <x:c r="B12" s="2"/>
      <x:c r="C12" s="17" t="n">
        <x:v>5</x:v>
      </x:c>
      <x:c r="D12" s="3" t="str">
        <x:v>125% of sales target</x:v>
      </x:c>
      <x:c r="E12" s="19" t="n">
        <x:v>1.25</x:v>
      </x:c>
      <x:c r="F12" s="19" t="n">
        <x:v>1</x:v>
      </x:c>
      <x:c r="G12" s="19" t="n">
        <x:v>0.7</x:v>
      </x:c>
      <x:c r="H12" s="20" t="n">
        <x:v>0</x:v>
      </x:c>
      <x:c r="I12" s="20" t="n">
        <x:v>0</x:v>
      </x:c>
      <x:c r="J12" s="3"/>
      <x:c r="K12" s="3"/>
      <x:c r="L12" s="3"/>
      <x:c r="M12" s="3"/>
      <x:c r="N12" s="3"/>
      <x:c r="O12" s="3"/>
      <x:c r="P12" s="3"/>
      <x:c r="Q12" s="3"/>
      <x:c r="R12" s="3"/>
      <x:c r="S12" s="3"/>
      <x:c r="T12" s="3"/>
      <x:c r="U12" s="3"/>
      <x:c r="V12" s="3"/>
      <x:c r="W12" s="3"/>
      <x:c r="X12" s="3"/>
      <x:c r="Y12" s="3"/>
      <x:c r="Z12" s="3"/>
      <x:c r="AA12" s="3"/>
      <x:c r="AB12" s="3"/>
      <x:c r="AC12" s="3"/>
      <x:c r="AD12" s="3"/>
      <x:c r="AE12" s="3"/>
      <x:c r="AF12" s="3"/>
      <x:c r="AG12" s="3"/>
      <x:c r="AH12" s="3"/>
      <x:c r="AI12" s="3"/>
      <x:c r="AJ12" s="3"/>
      <x:c r="AK12" s="3"/>
      <x:c r="AL12" s="3"/>
      <x:c r="AM12" s="3"/>
    </x:row>
    <x:row r="13" ht="23" customHeight="1">
      <x:c r="A13" s="2"/>
      <x:c r="B13" s="2"/>
      <x:c r="C13" s="17" t="n">
        <x:v>6</x:v>
      </x:c>
      <x:c r="D13" s="3" t="str">
        <x:v>Collections: 50% now / 50% next month</x:v>
      </x:c>
      <x:c r="E13" s="19" t="n">
        <x:v>1</x:v>
      </x:c>
      <x:c r="F13" s="19" t="n">
        <x:v>1</x:v>
      </x:c>
      <x:c r="G13" s="19" t="n">
        <x:v>0.5</x:v>
      </x:c>
      <x:c r="H13" s="20" t="n">
        <x:v>0</x:v>
      </x:c>
      <x:c r="I13" s="20" t="n">
        <x:v>0</x:v>
      </x:c>
      <x:c r="J13" s="3"/>
      <x:c r="K13" s="3"/>
      <x:c r="L13" s="3"/>
      <x:c r="M13" s="3"/>
      <x:c r="N13" s="3"/>
      <x:c r="O13" s="3"/>
      <x:c r="P13" s="3"/>
      <x:c r="Q13" s="3"/>
      <x:c r="R13" s="3"/>
      <x:c r="S13" s="3"/>
      <x:c r="T13" s="3"/>
      <x:c r="U13" s="3"/>
      <x:c r="V13" s="3"/>
      <x:c r="W13" s="3"/>
      <x:c r="X13" s="3"/>
      <x:c r="Y13" s="3"/>
      <x:c r="Z13" s="3"/>
      <x:c r="AA13" s="3"/>
      <x:c r="AB13" s="3"/>
      <x:c r="AC13" s="3"/>
      <x:c r="AD13" s="3"/>
      <x:c r="AE13" s="3"/>
      <x:c r="AF13" s="3"/>
      <x:c r="AG13" s="3"/>
      <x:c r="AH13" s="3"/>
      <x:c r="AI13" s="3"/>
      <x:c r="AJ13" s="3"/>
      <x:c r="AK13" s="3"/>
      <x:c r="AL13" s="3"/>
      <x:c r="AM13" s="3"/>
    </x:row>
    <x:row r="14" ht="23" customHeight="1">
      <x:c r="A14" s="2"/>
      <x:c r="B14" s="2"/>
      <x:c r="C14" s="17" t="n">
        <x:v>7</x:v>
      </x:c>
      <x:c r="D14" s="3" t="str">
        <x:v>Collections: all next month</x:v>
      </x:c>
      <x:c r="E14" s="19" t="n">
        <x:v>1</x:v>
      </x:c>
      <x:c r="F14" s="19" t="n">
        <x:v>1</x:v>
      </x:c>
      <x:c r="G14" s="19" t="n">
        <x:v>0</x:v>
      </x:c>
      <x:c r="H14" s="20" t="n">
        <x:v>0</x:v>
      </x:c>
      <x:c r="I14" s="20" t="n">
        <x:v>0</x:v>
      </x:c>
      <x:c r="J14" s="3"/>
      <x:c r="K14" s="3"/>
      <x:c r="L14" s="3"/>
      <x:c r="M14" s="3"/>
      <x:c r="N14" s="3"/>
      <x:c r="O14" s="3"/>
      <x:c r="P14" s="3"/>
      <x:c r="Q14" s="3"/>
      <x:c r="R14" s="3"/>
      <x:c r="S14" s="3"/>
      <x:c r="T14" s="3"/>
      <x:c r="U14" s="3"/>
      <x:c r="V14" s="3"/>
      <x:c r="W14" s="3"/>
      <x:c r="X14" s="3"/>
      <x:c r="Y14" s="3"/>
      <x:c r="Z14" s="3"/>
      <x:c r="AA14" s="3"/>
      <x:c r="AB14" s="3"/>
      <x:c r="AC14" s="3"/>
      <x:c r="AD14" s="3"/>
      <x:c r="AE14" s="3"/>
      <x:c r="AF14" s="3"/>
      <x:c r="AG14" s="3"/>
      <x:c r="AH14" s="3"/>
      <x:c r="AI14" s="3"/>
      <x:c r="AJ14" s="3"/>
      <x:c r="AK14" s="3"/>
      <x:c r="AL14" s="3"/>
      <x:c r="AM14" s="3"/>
    </x:row>
    <x:row r="15" ht="23" customHeight="1">
      <x:c r="A15" s="2"/>
      <x:c r="B15" s="2"/>
      <x:c r="C15" s="17" t="n">
        <x:v>8</x:v>
      </x:c>
      <x:c r="D15" s="3" t="str">
        <x:v>Original investment instalments</x:v>
      </x:c>
      <x:c r="E15" s="19" t="n">
        <x:v>1</x:v>
      </x:c>
      <x:c r="F15" s="19" t="n">
        <x:v>1</x:v>
      </x:c>
      <x:c r="G15" s="19" t="n">
        <x:v>0.7</x:v>
      </x:c>
      <x:c r="H15" s="20" t="n">
        <x:v>0</x:v>
      </x:c>
      <x:c r="I15" s="20" t="n">
        <x:v>1</x:v>
      </x:c>
      <x:c r="J15" s="3"/>
      <x:c r="K15" s="3"/>
      <x:c r="L15" s="3"/>
      <x:c r="M15" s="3"/>
      <x:c r="N15" s="3"/>
      <x:c r="O15" s="3"/>
      <x:c r="P15" s="3"/>
      <x:c r="Q15" s="3"/>
      <x:c r="R15" s="3"/>
      <x:c r="S15" s="3"/>
      <x:c r="T15" s="3"/>
      <x:c r="U15" s="3"/>
      <x:c r="V15" s="3"/>
      <x:c r="W15" s="3"/>
      <x:c r="X15" s="3"/>
      <x:c r="Y15" s="3"/>
      <x:c r="Z15" s="3"/>
      <x:c r="AA15" s="3"/>
      <x:c r="AB15" s="3"/>
      <x:c r="AC15" s="3"/>
      <x:c r="AD15" s="3"/>
      <x:c r="AE15" s="3"/>
      <x:c r="AF15" s="3"/>
      <x:c r="AG15" s="3"/>
      <x:c r="AH15" s="3"/>
      <x:c r="AI15" s="3"/>
      <x:c r="AJ15" s="3"/>
      <x:c r="AK15" s="3"/>
      <x:c r="AL15" s="3"/>
      <x:c r="AM15" s="3"/>
    </x:row>
    <x:row r="16" ht="23" customHeight="1">
      <x:c r="A16" s="2"/>
      <x:c r="B16" s="2"/>
      <x:c r="C16" s="17" t="n">
        <x:v>9</x:v>
      </x:c>
      <x:c r="D16" s="3" t="str">
        <x:v>Sales start one month later</x:v>
      </x:c>
      <x:c r="E16" s="19" t="n">
        <x:v>1</x:v>
      </x:c>
      <x:c r="F16" s="19" t="n">
        <x:v>1</x:v>
      </x:c>
      <x:c r="G16" s="19" t="n">
        <x:v>0.7</x:v>
      </x:c>
      <x:c r="H16" s="20" t="n">
        <x:v>1</x:v>
      </x:c>
      <x:c r="I16" s="20" t="n">
        <x:v>0</x:v>
      </x:c>
      <x:c r="J16" s="3"/>
      <x:c r="K16" s="3"/>
      <x:c r="L16" s="3"/>
      <x:c r="M16" s="3"/>
      <x:c r="N16" s="3"/>
      <x:c r="O16" s="3"/>
      <x:c r="P16" s="3"/>
      <x:c r="Q16" s="3"/>
      <x:c r="R16" s="3"/>
      <x:c r="S16" s="3"/>
      <x:c r="T16" s="3"/>
      <x:c r="U16" s="3"/>
      <x:c r="V16" s="3"/>
      <x:c r="W16" s="3"/>
      <x:c r="X16" s="3"/>
      <x:c r="Y16" s="3"/>
      <x:c r="Z16" s="3"/>
      <x:c r="AA16" s="3"/>
      <x:c r="AB16" s="3"/>
      <x:c r="AC16" s="3"/>
      <x:c r="AD16" s="3"/>
      <x:c r="AE16" s="3"/>
      <x:c r="AF16" s="3"/>
      <x:c r="AG16" s="3"/>
      <x:c r="AH16" s="3"/>
      <x:c r="AI16" s="3"/>
      <x:c r="AJ16" s="3"/>
      <x:c r="AK16" s="3"/>
      <x:c r="AL16" s="3"/>
      <x:c r="AM16" s="3"/>
    </x:row>
    <x:row r="17" ht="23" customHeight="1">
      <x:c r="A17" s="2"/>
      <x:c r="B17" s="2"/>
      <x:c r="C17" s="17" t="n">
        <x:v>10</x:v>
      </x:c>
      <x:c r="D17" s="3" t="str">
        <x:v>Company operating costs +10%</x:v>
      </x:c>
      <x:c r="E17" s="19" t="n">
        <x:v>1</x:v>
      </x:c>
      <x:c r="F17" s="19" t="n">
        <x:v>1.1</x:v>
      </x:c>
      <x:c r="G17" s="19" t="n">
        <x:v>0.7</x:v>
      </x:c>
      <x:c r="H17" s="20" t="n">
        <x:v>0</x:v>
      </x:c>
      <x:c r="I17" s="20" t="n">
        <x:v>0</x:v>
      </x:c>
      <x:c r="J17" s="3"/>
      <x:c r="K17" s="3"/>
      <x:c r="L17" s="3"/>
      <x:c r="M17" s="3"/>
      <x:c r="N17" s="3"/>
      <x:c r="O17" s="3"/>
      <x:c r="P17" s="3"/>
      <x:c r="Q17" s="3"/>
      <x:c r="R17" s="3"/>
      <x:c r="S17" s="3"/>
      <x:c r="T17" s="3"/>
      <x:c r="U17" s="3"/>
      <x:c r="V17" s="3"/>
      <x:c r="W17" s="3"/>
      <x:c r="X17" s="3"/>
      <x:c r="Y17" s="3"/>
      <x:c r="Z17" s="3"/>
      <x:c r="AA17" s="3"/>
      <x:c r="AB17" s="3"/>
      <x:c r="AC17" s="3"/>
      <x:c r="AD17" s="3"/>
      <x:c r="AE17" s="3"/>
      <x:c r="AF17" s="3"/>
      <x:c r="AG17" s="3"/>
      <x:c r="AH17" s="3"/>
      <x:c r="AI17" s="3"/>
      <x:c r="AJ17" s="3"/>
      <x:c r="AK17" s="3"/>
      <x:c r="AL17" s="3"/>
      <x:c r="AM17" s="3"/>
    </x:row>
    <x:row r="18" ht="23" customHeight="1">
      <x:c r="A18" s="2"/>
      <x:c r="B18" s="2"/>
      <x:c r="C18" s="17" t="n">
        <x:v>11</x:v>
      </x:c>
      <x:c r="D18" s="3" t="str">
        <x:v>No advertising income</x:v>
      </x:c>
      <x:c r="E18" s="19" t="n">
        <x:v>0</x:v>
      </x:c>
      <x:c r="F18" s="19" t="n">
        <x:v>1</x:v>
      </x:c>
      <x:c r="G18" s="19" t="n">
        <x:v>0.7</x:v>
      </x:c>
      <x:c r="H18" s="20" t="n">
        <x:v>0</x:v>
      </x:c>
      <x:c r="I18" s="20" t="n">
        <x:v>0</x:v>
      </x:c>
      <x:c r="J18" s="3"/>
      <x:c r="K18" s="3"/>
      <x:c r="L18" s="3"/>
      <x:c r="M18" s="3"/>
      <x:c r="N18" s="3"/>
      <x:c r="O18" s="3"/>
      <x:c r="P18" s="3"/>
      <x:c r="Q18" s="3"/>
      <x:c r="R18" s="3"/>
      <x:c r="S18" s="3"/>
      <x:c r="T18" s="3"/>
      <x:c r="U18" s="3"/>
      <x:c r="V18" s="3"/>
      <x:c r="W18" s="3"/>
      <x:c r="X18" s="3"/>
      <x:c r="Y18" s="3"/>
      <x:c r="Z18" s="3"/>
      <x:c r="AA18" s="3"/>
      <x:c r="AB18" s="3"/>
      <x:c r="AC18" s="3"/>
      <x:c r="AD18" s="3"/>
      <x:c r="AE18" s="3"/>
      <x:c r="AF18" s="3"/>
      <x:c r="AG18" s="3"/>
      <x:c r="AH18" s="3"/>
      <x:c r="AI18" s="3"/>
      <x:c r="AJ18" s="3"/>
      <x:c r="AK18" s="3"/>
      <x:c r="AL18" s="3"/>
      <x:c r="AM18" s="3"/>
    </x:row>
    <x:row r="19" ht="23" customHeight="1">
      <x:c r="A19" s="2"/>
      <x:c r="B19" s="2"/>
      <x:c r="C19" s="2"/>
      <x:c r="D19" s="3"/>
      <x:c r="E19" s="3"/>
      <x:c r="F19" s="3"/>
      <x:c r="G19" s="3"/>
      <x:c r="H19" s="3"/>
      <x:c r="I19" s="3"/>
      <x:c r="J19" s="3"/>
      <x:c r="K19" s="3"/>
      <x:c r="L19" s="3"/>
      <x:c r="M19" s="3"/>
      <x:c r="N19" s="3"/>
      <x:c r="O19" s="3"/>
      <x:c r="P19" s="3"/>
      <x:c r="Q19" s="3"/>
      <x:c r="R19" s="3"/>
      <x:c r="S19" s="3"/>
      <x:c r="T19" s="3"/>
      <x:c r="U19" s="3"/>
      <x:c r="V19" s="3"/>
      <x:c r="W19" s="3"/>
      <x:c r="X19" s="3"/>
      <x:c r="Y19" s="3"/>
      <x:c r="Z19" s="3"/>
      <x:c r="AA19" s="3"/>
      <x:c r="AB19" s="3"/>
      <x:c r="AC19" s="3"/>
      <x:c r="AD19" s="3"/>
      <x:c r="AE19" s="3"/>
      <x:c r="AF19" s="3"/>
      <x:c r="AG19" s="3"/>
      <x:c r="AH19" s="3"/>
      <x:c r="AI19" s="3"/>
      <x:c r="AJ19" s="3"/>
      <x:c r="AK19" s="3"/>
      <x:c r="AL19" s="3"/>
      <x:c r="AM19" s="3"/>
    </x:row>
    <x:row r="20" ht="23" customHeight="1">
      <x:c r="A20" s="2"/>
      <x:c r="B20" s="2"/>
      <x:c r="C20" s="2"/>
      <x:c r="D20" s="3"/>
      <x:c r="E20" s="3"/>
      <x:c r="F20" s="3"/>
      <x:c r="G20" s="3"/>
      <x:c r="H20" s="3"/>
      <x:c r="I20" s="3"/>
      <x:c r="J20" s="3"/>
      <x:c r="K20" s="3"/>
      <x:c r="L20" s="3"/>
      <x:c r="M20" s="3"/>
      <x:c r="N20" s="3"/>
      <x:c r="O20" s="3"/>
      <x:c r="P20" s="3"/>
      <x:c r="Q20" s="3"/>
      <x:c r="R20" s="3"/>
      <x:c r="S20" s="3"/>
      <x:c r="T20" s="3"/>
      <x:c r="U20" s="3"/>
      <x:c r="V20" s="3"/>
      <x:c r="W20" s="3"/>
      <x:c r="X20" s="3"/>
      <x:c r="Y20" s="3"/>
      <x:c r="Z20" s="3"/>
      <x:c r="AA20" s="3"/>
      <x:c r="AB20" s="3"/>
      <x:c r="AC20" s="3"/>
      <x:c r="AD20" s="3"/>
      <x:c r="AE20" s="3"/>
      <x:c r="AF20" s="3"/>
      <x:c r="AG20" s="3"/>
      <x:c r="AH20" s="3"/>
      <x:c r="AI20" s="3"/>
      <x:c r="AJ20" s="3"/>
      <x:c r="AK20" s="3"/>
      <x:c r="AL20" s="3"/>
      <x:c r="AM20" s="3"/>
    </x:row>
    <x:row r="21" ht="23" customHeight="1">
      <x:c r="A21" s="2"/>
      <x:c r="B21" s="2"/>
      <x:c r="C21" s="2"/>
      <x:c r="D21" s="3"/>
      <x:c r="E21" s="3"/>
      <x:c r="F21" s="3"/>
      <x:c r="G21" s="3"/>
      <x:c r="H21" s="3"/>
      <x:c r="I21" s="3"/>
      <x:c r="J21" s="3"/>
      <x:c r="K21" s="3"/>
      <x:c r="L21" s="3"/>
      <x:c r="M21" s="3"/>
      <x:c r="N21" s="3"/>
      <x:c r="O21" s="3"/>
      <x:c r="P21" s="3"/>
      <x:c r="Q21" s="3"/>
      <x:c r="R21" s="3"/>
      <x:c r="S21" s="3"/>
      <x:c r="T21" s="3"/>
      <x:c r="U21" s="3"/>
      <x:c r="V21" s="3"/>
      <x:c r="W21" s="3"/>
      <x:c r="X21" s="3"/>
      <x:c r="Y21" s="3"/>
      <x:c r="Z21" s="3"/>
      <x:c r="AA21" s="3"/>
      <x:c r="AB21" s="3"/>
      <x:c r="AC21" s="3"/>
      <x:c r="AD21" s="3"/>
      <x:c r="AE21" s="3"/>
      <x:c r="AF21" s="3"/>
      <x:c r="AG21" s="3"/>
      <x:c r="AH21" s="3"/>
      <x:c r="AI21" s="3"/>
      <x:c r="AJ21" s="3"/>
      <x:c r="AK21" s="3"/>
      <x:c r="AL21" s="3"/>
      <x:c r="AM21" s="3"/>
    </x:row>
    <x:row r="22" ht="23" customHeight="1">
      <x:c r="A22" s="2"/>
      <x:c r="B22" s="2"/>
      <x:c r="C22" s="2"/>
      <x:c r="D22" s="3"/>
      <x:c r="E22" s="3"/>
      <x:c r="F22" s="3"/>
      <x:c r="G22" s="3"/>
      <x:c r="H22" s="3"/>
      <x:c r="I22" s="3"/>
      <x:c r="J22" s="3"/>
      <x:c r="K22" s="3"/>
      <x:c r="L22" s="3"/>
      <x:c r="M22" s="3"/>
      <x:c r="N22" s="3"/>
      <x:c r="O22" s="3"/>
      <x:c r="P22" s="3"/>
      <x:c r="Q22" s="3"/>
      <x:c r="R22" s="3"/>
      <x:c r="S22" s="3"/>
      <x:c r="T22" s="3"/>
      <x:c r="U22" s="3"/>
      <x:c r="V22" s="3"/>
      <x:c r="W22" s="3"/>
      <x:c r="X22" s="3"/>
      <x:c r="Y22" s="3"/>
      <x:c r="Z22" s="3"/>
      <x:c r="AA22" s="3"/>
      <x:c r="AB22" s="3"/>
      <x:c r="AC22" s="3"/>
      <x:c r="AD22" s="3"/>
      <x:c r="AE22" s="3"/>
      <x:c r="AF22" s="3"/>
      <x:c r="AG22" s="3"/>
      <x:c r="AH22" s="3"/>
      <x:c r="AI22" s="3"/>
      <x:c r="AJ22" s="3"/>
      <x:c r="AK22" s="3"/>
      <x:c r="AL22" s="3"/>
      <x:c r="AM22" s="3"/>
    </x:row>
    <x:row r="23" ht="23" customHeight="1">
      <x:c r="A23" s="2"/>
      <x:c r="B23" s="2"/>
      <x:c r="C23" s="2" t="str">
        <x:v>Agency commission</x:v>
      </x:c>
      <x:c r="D23" s="22" t="n">
        <x:v>0.25</x:v>
      </x:c>
      <x:c r="E23" s="3"/>
      <x:c r="F23" s="3" t="str">
        <x:v>All monetary inputs below are INR lakh.</x:v>
      </x:c>
      <x:c r="G23" s="3"/>
      <x:c r="H23" s="3"/>
      <x:c r="I23" s="3"/>
      <x:c r="J23" s="3"/>
      <x:c r="K23" s="3"/>
      <x:c r="L23" s="3"/>
      <x:c r="M23" s="3"/>
      <x:c r="N23" s="3"/>
      <x:c r="O23" s="3"/>
      <x:c r="P23" s="3"/>
      <x:c r="Q23" s="3"/>
      <x:c r="R23" s="3"/>
      <x:c r="S23" s="3"/>
      <x:c r="T23" s="3"/>
      <x:c r="U23" s="3"/>
      <x:c r="V23" s="3"/>
      <x:c r="W23" s="3"/>
      <x:c r="X23" s="3"/>
      <x:c r="Y23" s="3"/>
      <x:c r="Z23" s="3"/>
      <x:c r="AA23" s="3"/>
      <x:c r="AB23" s="3"/>
      <x:c r="AC23" s="3"/>
      <x:c r="AD23" s="3"/>
      <x:c r="AE23" s="3"/>
      <x:c r="AF23" s="3"/>
      <x:c r="AG23" s="3"/>
      <x:c r="AH23" s="3"/>
      <x:c r="AI23" s="3"/>
      <x:c r="AJ23" s="3"/>
      <x:c r="AK23" s="3"/>
      <x:c r="AL23" s="3"/>
      <x:c r="AM23" s="3"/>
    </x:row>
    <x:row r="24" ht="23" customHeight="1">
      <x:c r="A24" s="2"/>
      <x:c r="B24" s="2"/>
      <x:c r="C24" s="2" t="str">
        <x:v>Sales incentive</x:v>
      </x:c>
      <x:c r="D24" s="22" t="n">
        <x:v>0.035</x:v>
      </x:c>
      <x:c r="E24" s="3"/>
      <x:c r="F24" s="3"/>
      <x:c r="G24" s="3"/>
      <x:c r="H24" s="3"/>
      <x:c r="I24" s="3"/>
      <x:c r="J24" s="3"/>
      <x:c r="K24" s="3"/>
      <x:c r="L24" s="3"/>
      <x:c r="M24" s="3"/>
      <x:c r="N24" s="3"/>
      <x:c r="O24" s="3"/>
      <x:c r="P24" s="3"/>
      <x:c r="Q24" s="3"/>
      <x:c r="R24" s="3"/>
      <x:c r="S24" s="3"/>
      <x:c r="T24" s="3"/>
      <x:c r="U24" s="3"/>
      <x:c r="V24" s="3"/>
      <x:c r="W24" s="3"/>
      <x:c r="X24" s="3"/>
      <x:c r="Y24" s="3"/>
      <x:c r="Z24" s="3"/>
      <x:c r="AA24" s="3"/>
      <x:c r="AB24" s="3"/>
      <x:c r="AC24" s="3"/>
      <x:c r="AD24" s="3"/>
      <x:c r="AE24" s="3"/>
      <x:c r="AF24" s="3"/>
      <x:c r="AG24" s="3"/>
      <x:c r="AH24" s="3"/>
      <x:c r="AI24" s="3"/>
      <x:c r="AJ24" s="3"/>
      <x:c r="AK24" s="3"/>
      <x:c r="AL24" s="3"/>
      <x:c r="AM24" s="3"/>
    </x:row>
    <x:row r="25" ht="23" customHeight="1">
      <x:c r="A25" s="2"/>
      <x:c r="B25" s="2"/>
      <x:c r="C25" s="2" t="str">
        <x:v>Unpaid bills allowance</x:v>
      </x:c>
      <x:c r="D25" s="22" t="n">
        <x:v>0.03</x:v>
      </x:c>
      <x:c r="E25" s="3"/>
      <x:c r="F25" s="3" t="str">
        <x:v>Source: owner-approved ballpark, 3 October 2026.</x:v>
      </x:c>
      <x:c r="G25" s="3"/>
      <x:c r="H25" s="3"/>
      <x:c r="I25" s="3"/>
      <x:c r="J25" s="3"/>
      <x:c r="K25" s="3"/>
      <x:c r="L25" s="3"/>
      <x:c r="M25" s="3"/>
      <x:c r="N25" s="3"/>
      <x:c r="O25" s="3"/>
      <x:c r="P25" s="3"/>
      <x:c r="Q25" s="3"/>
      <x:c r="R25" s="3"/>
      <x:c r="S25" s="3"/>
      <x:c r="T25" s="3"/>
      <x:c r="U25" s="3"/>
      <x:c r="V25" s="3"/>
      <x:c r="W25" s="3"/>
      <x:c r="X25" s="3"/>
      <x:c r="Y25" s="3"/>
      <x:c r="Z25" s="3"/>
      <x:c r="AA25" s="3"/>
      <x:c r="AB25" s="3"/>
      <x:c r="AC25" s="3"/>
      <x:c r="AD25" s="3"/>
      <x:c r="AE25" s="3"/>
      <x:c r="AF25" s="3"/>
      <x:c r="AG25" s="3"/>
      <x:c r="AH25" s="3"/>
      <x:c r="AI25" s="3"/>
      <x:c r="AJ25" s="3"/>
      <x:c r="AK25" s="3"/>
      <x:c r="AL25" s="3"/>
      <x:c r="AM25" s="3"/>
    </x:row>
    <x:row r="26" ht="23" customHeight="1">
      <x:c r="A26" s="2"/>
      <x:c r="B26" s="2"/>
      <x:c r="C26" s="2" t="str">
        <x:v>Illustrative tax rate</x:v>
      </x:c>
      <x:c r="D26" s="22" t="n">
        <x:v>0.2517</x:v>
      </x:c>
      <x:c r="E26" s="3"/>
      <x:c r="F26" s="3"/>
      <x:c r="G26" s="3"/>
      <x:c r="H26" s="3"/>
      <x:c r="I26" s="3"/>
      <x:c r="J26" s="3"/>
      <x:c r="K26" s="3"/>
      <x:c r="L26" s="3"/>
      <x:c r="M26" s="3"/>
      <x:c r="N26" s="3"/>
      <x:c r="O26" s="3"/>
      <x:c r="P26" s="3"/>
      <x:c r="Q26" s="3"/>
      <x:c r="R26" s="3"/>
      <x:c r="S26" s="3"/>
      <x:c r="T26" s="3"/>
      <x:c r="U26" s="3"/>
      <x:c r="V26" s="3"/>
      <x:c r="W26" s="3"/>
      <x:c r="X26" s="3"/>
      <x:c r="Y26" s="3"/>
      <x:c r="Z26" s="3"/>
      <x:c r="AA26" s="3"/>
      <x:c r="AB26" s="3"/>
      <x:c r="AC26" s="3"/>
      <x:c r="AD26" s="3"/>
      <x:c r="AE26" s="3"/>
      <x:c r="AF26" s="3"/>
      <x:c r="AG26" s="3"/>
      <x:c r="AH26" s="3"/>
      <x:c r="AI26" s="3"/>
      <x:c r="AJ26" s="3"/>
      <x:c r="AK26" s="3"/>
      <x:c r="AL26" s="3"/>
      <x:c r="AM26" s="3"/>
    </x:row>
    <x:row r="27" ht="23" customHeight="1">
      <x:c r="A27" s="2"/>
      <x:c r="B27" s="2"/>
      <x:c r="C27" s="2" t="str">
        <x:v>Initial external investment</x:v>
      </x:c>
      <x:c r="D27" s="21" t="n">
        <x:v>75</x:v>
      </x:c>
      <x:c r="E27" s="3"/>
      <x:c r="F27" s="3" t="str">
        <x:v>Months 1–3 cost and media inputs retained from prior Main plan.</x:v>
      </x:c>
      <x:c r="G27" s="3"/>
      <x:c r="H27" s="3"/>
      <x:c r="I27" s="3"/>
      <x:c r="J27" s="3"/>
      <x:c r="K27" s="3"/>
      <x:c r="L27" s="3"/>
      <x:c r="M27" s="3"/>
      <x:c r="N27" s="3"/>
      <x:c r="O27" s="3"/>
      <x:c r="P27" s="3"/>
      <x:c r="Q27" s="3"/>
      <x:c r="R27" s="3"/>
      <x:c r="S27" s="3"/>
      <x:c r="T27" s="3"/>
      <x:c r="U27" s="3"/>
      <x:c r="V27" s="3"/>
      <x:c r="W27" s="3"/>
      <x:c r="X27" s="3"/>
      <x:c r="Y27" s="3"/>
      <x:c r="Z27" s="3"/>
      <x:c r="AA27" s="3"/>
      <x:c r="AB27" s="3"/>
      <x:c r="AC27" s="3"/>
      <x:c r="AD27" s="3"/>
      <x:c r="AE27" s="3"/>
      <x:c r="AF27" s="3"/>
      <x:c r="AG27" s="3"/>
      <x:c r="AH27" s="3"/>
      <x:c r="AI27" s="3"/>
      <x:c r="AJ27" s="3"/>
      <x:c r="AK27" s="3"/>
      <x:c r="AL27" s="3"/>
      <x:c r="AM27" s="3"/>
    </x:row>
    <x:row r="28" ht="23" customHeight="1">
      <x:c r="A28" s="2"/>
      <x:c r="B28" s="2"/>
      <x:c r="C28" s="2" t="str">
        <x:v>Depreciation life (months)</x:v>
      </x:c>
      <x:c r="D28" s="20" t="n">
        <x:v>36</x:v>
      </x:c>
      <x:c r="E28" s="3"/>
      <x:c r="F28" s="3"/>
      <x:c r="G28" s="3"/>
      <x:c r="H28" s="3"/>
      <x:c r="I28" s="3"/>
      <x:c r="J28" s="3"/>
      <x:c r="K28" s="3"/>
      <x:c r="L28" s="3"/>
      <x:c r="M28" s="3"/>
      <x:c r="N28" s="3"/>
      <x:c r="O28" s="3"/>
      <x:c r="P28" s="3"/>
      <x:c r="Q28" s="3"/>
      <x:c r="R28" s="3"/>
      <x:c r="S28" s="3"/>
      <x:c r="T28" s="3"/>
      <x:c r="U28" s="3"/>
      <x:c r="V28" s="3"/>
      <x:c r="W28" s="3"/>
      <x:c r="X28" s="3"/>
      <x:c r="Y28" s="3"/>
      <x:c r="Z28" s="3"/>
      <x:c r="AA28" s="3"/>
      <x:c r="AB28" s="3"/>
      <x:c r="AC28" s="3"/>
      <x:c r="AD28" s="3"/>
      <x:c r="AE28" s="3"/>
      <x:c r="AF28" s="3"/>
      <x:c r="AG28" s="3"/>
      <x:c r="AH28" s="3"/>
      <x:c r="AI28" s="3"/>
      <x:c r="AJ28" s="3"/>
      <x:c r="AK28" s="3"/>
      <x:c r="AL28" s="3"/>
      <x:c r="AM28" s="3"/>
    </x:row>
    <x:row r="29" ht="23" customHeight="1">
      <x:c r="A29" s="2"/>
      <x:c r="B29" s="2"/>
      <x:c r="C29" s="2" t="str">
        <x:v>Year 2 account growth</x:v>
      </x:c>
      <x:c r="D29" s="19" t="n">
        <x:v>0.35</x:v>
      </x:c>
      <x:c r="E29" s="3"/>
      <x:c r="F29" s="3" t="str">
        <x:v>Prices exclude GST. Media is included in company costs.</x:v>
      </x:c>
      <x:c r="G29" s="3"/>
      <x:c r="H29" s="3"/>
      <x:c r="I29" s="3"/>
      <x:c r="J29" s="3"/>
      <x:c r="K29" s="3"/>
      <x:c r="L29" s="3"/>
      <x:c r="M29" s="3"/>
      <x:c r="N29" s="3"/>
      <x:c r="O29" s="3"/>
      <x:c r="P29" s="3"/>
      <x:c r="Q29" s="3"/>
      <x:c r="R29" s="3"/>
      <x:c r="S29" s="3"/>
      <x:c r="T29" s="3"/>
      <x:c r="U29" s="3"/>
      <x:c r="V29" s="3"/>
      <x:c r="W29" s="3"/>
      <x:c r="X29" s="3"/>
      <x:c r="Y29" s="3"/>
      <x:c r="Z29" s="3"/>
      <x:c r="AA29" s="3"/>
      <x:c r="AB29" s="3"/>
      <x:c r="AC29" s="3"/>
      <x:c r="AD29" s="3"/>
      <x:c r="AE29" s="3"/>
      <x:c r="AF29" s="3"/>
      <x:c r="AG29" s="3"/>
      <x:c r="AH29" s="3"/>
      <x:c r="AI29" s="3"/>
      <x:c r="AJ29" s="3"/>
      <x:c r="AK29" s="3"/>
      <x:c r="AL29" s="3"/>
      <x:c r="AM29" s="3"/>
    </x:row>
    <x:row r="30" ht="23" customHeight="1">
      <x:c r="A30" s="2"/>
      <x:c r="B30" s="2"/>
      <x:c r="C30" s="2" t="str">
        <x:v>Year 2 price growth</x:v>
      </x:c>
      <x:c r="D30" s="19" t="n">
        <x:v>0.1</x:v>
      </x:c>
      <x:c r="E30" s="3"/>
      <x:c r="F30" s="3"/>
      <x:c r="G30" s="3"/>
      <x:c r="H30" s="3"/>
      <x:c r="I30" s="3"/>
      <x:c r="J30" s="3"/>
      <x:c r="K30" s="3"/>
      <x:c r="L30" s="3"/>
      <x:c r="M30" s="3"/>
      <x:c r="N30" s="3"/>
      <x:c r="O30" s="3"/>
      <x:c r="P30" s="3"/>
      <x:c r="Q30" s="3"/>
      <x:c r="R30" s="3"/>
      <x:c r="S30" s="3"/>
      <x:c r="T30" s="3"/>
      <x:c r="U30" s="3"/>
      <x:c r="V30" s="3"/>
      <x:c r="W30" s="3"/>
      <x:c r="X30" s="3"/>
      <x:c r="Y30" s="3"/>
      <x:c r="Z30" s="3"/>
      <x:c r="AA30" s="3"/>
      <x:c r="AB30" s="3"/>
      <x:c r="AC30" s="3"/>
      <x:c r="AD30" s="3"/>
      <x:c r="AE30" s="3"/>
      <x:c r="AF30" s="3"/>
      <x:c r="AG30" s="3"/>
      <x:c r="AH30" s="3"/>
      <x:c r="AI30" s="3"/>
      <x:c r="AJ30" s="3"/>
      <x:c r="AK30" s="3"/>
      <x:c r="AL30" s="3"/>
      <x:c r="AM30" s="3"/>
    </x:row>
    <x:row r="31" ht="23" customHeight="1">
      <x:c r="A31" s="2"/>
      <x:c r="B31" s="2"/>
      <x:c r="C31" s="2" t="str">
        <x:v>Year 3 account growth</x:v>
      </x:c>
      <x:c r="D31" s="19" t="n">
        <x:v>0.25</x:v>
      </x:c>
      <x:c r="E31" s="3"/>
      <x:c r="F31" s="3" t="str">
        <x:v>Investor terms are illustrations, not agreed terms.</x:v>
      </x:c>
      <x:c r="G31" s="3"/>
      <x:c r="H31" s="3"/>
      <x:c r="I31" s="3"/>
      <x:c r="J31" s="3"/>
      <x:c r="K31" s="3"/>
      <x:c r="L31" s="3"/>
      <x:c r="M31" s="3"/>
      <x:c r="N31" s="3"/>
      <x:c r="O31" s="3"/>
      <x:c r="P31" s="3"/>
      <x:c r="Q31" s="3"/>
      <x:c r="R31" s="3"/>
      <x:c r="S31" s="3"/>
      <x:c r="T31" s="3"/>
      <x:c r="U31" s="3"/>
      <x:c r="V31" s="3"/>
      <x:c r="W31" s="3"/>
      <x:c r="X31" s="3"/>
      <x:c r="Y31" s="3"/>
      <x:c r="Z31" s="3"/>
      <x:c r="AA31" s="3"/>
      <x:c r="AB31" s="3"/>
      <x:c r="AC31" s="3"/>
      <x:c r="AD31" s="3"/>
      <x:c r="AE31" s="3"/>
      <x:c r="AF31" s="3"/>
      <x:c r="AG31" s="3"/>
      <x:c r="AH31" s="3"/>
      <x:c r="AI31" s="3"/>
      <x:c r="AJ31" s="3"/>
      <x:c r="AK31" s="3"/>
      <x:c r="AL31" s="3"/>
      <x:c r="AM31" s="3"/>
    </x:row>
    <x:row r="32" ht="23" customHeight="1">
      <x:c r="A32" s="2"/>
      <x:c r="B32" s="2"/>
      <x:c r="C32" s="2" t="str">
        <x:v>Year 3 price growth</x:v>
      </x:c>
      <x:c r="D32" s="19" t="n">
        <x:v>0.1</x:v>
      </x:c>
      <x:c r="E32" s="3"/>
      <x:c r="F32" s="3"/>
      <x:c r="G32" s="3"/>
      <x:c r="H32" s="3"/>
      <x:c r="I32" s="3"/>
      <x:c r="J32" s="3"/>
      <x:c r="K32" s="3"/>
      <x:c r="L32" s="3"/>
      <x:c r="M32" s="3"/>
      <x:c r="N32" s="3"/>
      <x:c r="O32" s="3"/>
      <x:c r="P32" s="3"/>
      <x:c r="Q32" s="3"/>
      <x:c r="R32" s="3"/>
      <x:c r="S32" s="3"/>
      <x:c r="T32" s="3"/>
      <x:c r="U32" s="3"/>
      <x:c r="V32" s="3"/>
      <x:c r="W32" s="3"/>
      <x:c r="X32" s="3"/>
      <x:c r="Y32" s="3"/>
      <x:c r="Z32" s="3"/>
      <x:c r="AA32" s="3"/>
      <x:c r="AB32" s="3"/>
      <x:c r="AC32" s="3"/>
      <x:c r="AD32" s="3"/>
      <x:c r="AE32" s="3"/>
      <x:c r="AF32" s="3"/>
      <x:c r="AG32" s="3"/>
      <x:c r="AH32" s="3"/>
      <x:c r="AI32" s="3"/>
      <x:c r="AJ32" s="3"/>
      <x:c r="AK32" s="3"/>
      <x:c r="AL32" s="3"/>
      <x:c r="AM32" s="3"/>
    </x:row>
    <x:row r="33" ht="23" customHeight="1">
      <x:c r="A33" s="2"/>
      <x:c r="B33" s="2"/>
      <x:c r="C33" s="2" t="str">
        <x:v>Rupees per lakh</x:v>
      </x:c>
      <x:c r="D33" s="23" t="n">
        <x:v>100000</x:v>
      </x:c>
      <x:c r="E33" s="3"/>
      <x:c r="F33" s="3" t="str">
        <x:v>Scenario factor cells are editable. 1 in Instalments uses 37.5 / 22.5 / 15 lakh.</x:v>
      </x:c>
      <x:c r="G33" s="3"/>
      <x:c r="H33" s="3"/>
      <x:c r="I33" s="3"/>
      <x:c r="J33" s="3"/>
      <x:c r="K33" s="3"/>
      <x:c r="L33" s="3"/>
      <x:c r="M33" s="3"/>
      <x:c r="N33" s="3"/>
      <x:c r="O33" s="3"/>
      <x:c r="P33" s="3"/>
      <x:c r="Q33" s="3"/>
      <x:c r="R33" s="3"/>
      <x:c r="S33" s="3"/>
      <x:c r="T33" s="3"/>
      <x:c r="U33" s="3"/>
      <x:c r="V33" s="3"/>
      <x:c r="W33" s="3"/>
      <x:c r="X33" s="3"/>
      <x:c r="Y33" s="3"/>
      <x:c r="Z33" s="3"/>
      <x:c r="AA33" s="3"/>
      <x:c r="AB33" s="3"/>
      <x:c r="AC33" s="3"/>
      <x:c r="AD33" s="3"/>
      <x:c r="AE33" s="3"/>
      <x:c r="AF33" s="3"/>
      <x:c r="AG33" s="3"/>
      <x:c r="AH33" s="3"/>
      <x:c r="AI33" s="3"/>
      <x:c r="AJ33" s="3"/>
      <x:c r="AK33" s="3"/>
      <x:c r="AL33" s="3"/>
      <x:c r="AM33" s="3"/>
    </x:row>
    <x:row r="34" ht="23" customHeight="1">
      <x:c r="A34" s="2"/>
      <x:c r="B34" s="2"/>
      <x:c r="C34" s="2" t="str">
        <x:v>Illustrative investor equity</x:v>
      </x:c>
      <x:c r="D34" s="19" t="n">
        <x:v>0.15</x:v>
      </x:c>
      <x:c r="E34" s="3"/>
      <x:c r="F34" s="3"/>
      <x:c r="G34" s="3"/>
      <x:c r="H34" s="3"/>
      <x:c r="I34" s="3"/>
      <x:c r="J34" s="3"/>
      <x:c r="K34" s="3"/>
      <x:c r="L34" s="3"/>
      <x:c r="M34" s="3"/>
      <x:c r="N34" s="3"/>
      <x:c r="O34" s="3"/>
      <x:c r="P34" s="3"/>
      <x:c r="Q34" s="3"/>
      <x:c r="R34" s="3"/>
      <x:c r="S34" s="3"/>
      <x:c r="T34" s="3"/>
      <x:c r="U34" s="3"/>
      <x:c r="V34" s="3"/>
      <x:c r="W34" s="3"/>
      <x:c r="X34" s="3"/>
      <x:c r="Y34" s="3"/>
      <x:c r="Z34" s="3"/>
      <x:c r="AA34" s="3"/>
      <x:c r="AB34" s="3"/>
      <x:c r="AC34" s="3"/>
      <x:c r="AD34" s="3"/>
      <x:c r="AE34" s="3"/>
      <x:c r="AF34" s="3"/>
      <x:c r="AG34" s="3"/>
      <x:c r="AH34" s="3"/>
      <x:c r="AI34" s="3"/>
      <x:c r="AJ34" s="3"/>
      <x:c r="AK34" s="3"/>
      <x:c r="AL34" s="3"/>
      <x:c r="AM34" s="3"/>
    </x:row>
    <x:row r="35" ht="23" customHeight="1">
      <x:c r="A35" s="2"/>
      <x:c r="B35" s="2"/>
      <x:c r="C35" s="2" t="str">
        <x:v>Illustrative positive PAT payout</x:v>
      </x:c>
      <x:c r="D35" s="19" t="n">
        <x:v>0.2</x:v>
      </x:c>
      <x:c r="E35" s="3"/>
      <x:c r="F35" s="3"/>
      <x:c r="G35" s="3"/>
      <x:c r="H35" s="3"/>
      <x:c r="I35" s="3"/>
      <x:c r="J35" s="3"/>
      <x:c r="K35" s="3"/>
      <x:c r="L35" s="3"/>
      <x:c r="M35" s="3"/>
      <x:c r="N35" s="3"/>
      <x:c r="O35" s="3"/>
      <x:c r="P35" s="3"/>
      <x:c r="Q35" s="3"/>
      <x:c r="R35" s="3"/>
      <x:c r="S35" s="3"/>
      <x:c r="T35" s="3"/>
      <x:c r="U35" s="3"/>
      <x:c r="V35" s="3"/>
      <x:c r="W35" s="3"/>
      <x:c r="X35" s="3"/>
      <x:c r="Y35" s="3"/>
      <x:c r="Z35" s="3"/>
      <x:c r="AA35" s="3"/>
      <x:c r="AB35" s="3"/>
      <x:c r="AC35" s="3"/>
      <x:c r="AD35" s="3"/>
      <x:c r="AE35" s="3"/>
      <x:c r="AF35" s="3"/>
      <x:c r="AG35" s="3"/>
      <x:c r="AH35" s="3"/>
      <x:c r="AI35" s="3"/>
      <x:c r="AJ35" s="3"/>
      <x:c r="AK35" s="3"/>
      <x:c r="AL35" s="3"/>
      <x:c r="AM35" s="3"/>
    </x:row>
    <x:row r="36" ht="23" customHeight="1">
      <x:c r="A36" s="2"/>
      <x:c r="B36" s="2"/>
      <x:c r="C36" s="2" t="str">
        <x:v>Illustrative exit PAT multiple</x:v>
      </x:c>
      <x:c r="D36" s="21" t="n">
        <x:v>3</x:v>
      </x:c>
      <x:c r="E36" s="3"/>
      <x:c r="F36" s="3"/>
      <x:c r="G36" s="3"/>
      <x:c r="H36" s="3"/>
      <x:c r="I36" s="3"/>
      <x:c r="J36" s="3"/>
      <x:c r="K36" s="3"/>
      <x:c r="L36" s="3"/>
      <x:c r="M36" s="3"/>
      <x:c r="N36" s="3"/>
      <x:c r="O36" s="3"/>
      <x:c r="P36" s="3"/>
      <x:c r="Q36" s="3"/>
      <x:c r="R36" s="3"/>
      <x:c r="S36" s="3"/>
      <x:c r="T36" s="3"/>
      <x:c r="U36" s="3"/>
      <x:c r="V36" s="3"/>
      <x:c r="W36" s="3"/>
      <x:c r="X36" s="3"/>
      <x:c r="Y36" s="3"/>
      <x:c r="Z36" s="3"/>
      <x:c r="AA36" s="3"/>
      <x:c r="AB36" s="3"/>
      <x:c r="AC36" s="3"/>
      <x:c r="AD36" s="3"/>
      <x:c r="AE36" s="3"/>
      <x:c r="AF36" s="3"/>
      <x:c r="AG36" s="3"/>
      <x:c r="AH36" s="3"/>
      <x:c r="AI36" s="3"/>
      <x:c r="AJ36" s="3"/>
      <x:c r="AK36" s="3"/>
      <x:c r="AL36" s="3"/>
      <x:c r="AM36" s="3"/>
    </x:row>
    <x:row r="37" ht="23" customHeight="1">
      <x:c r="A37" s="2"/>
      <x:c r="B37" s="2"/>
      <x:c r="C37" s="2"/>
      <x:c r="D37" s="3"/>
      <x:c r="E37" s="3"/>
      <x:c r="F37" s="3"/>
      <x:c r="G37" s="3"/>
      <x:c r="H37" s="3"/>
      <x:c r="I37" s="3"/>
      <x:c r="J37" s="3"/>
      <x:c r="K37" s="3"/>
      <x:c r="L37" s="3"/>
      <x:c r="M37" s="3"/>
      <x:c r="N37" s="3"/>
      <x:c r="O37" s="3"/>
      <x:c r="P37" s="3"/>
      <x:c r="Q37" s="3"/>
      <x:c r="R37" s="3"/>
      <x:c r="S37" s="3"/>
      <x:c r="T37" s="3"/>
      <x:c r="U37" s="3"/>
      <x:c r="V37" s="3"/>
      <x:c r="W37" s="3"/>
      <x:c r="X37" s="3"/>
      <x:c r="Y37" s="3"/>
      <x:c r="Z37" s="3"/>
      <x:c r="AA37" s="3"/>
      <x:c r="AB37" s="3"/>
      <x:c r="AC37" s="3"/>
      <x:c r="AD37" s="3"/>
      <x:c r="AE37" s="3"/>
      <x:c r="AF37" s="3"/>
      <x:c r="AG37" s="3"/>
      <x:c r="AH37" s="3"/>
      <x:c r="AI37" s="3"/>
      <x:c r="AJ37" s="3"/>
      <x:c r="AK37" s="3"/>
      <x:c r="AL37" s="3"/>
      <x:c r="AM37" s="3"/>
    </x:row>
    <x:row r="38" ht="23" customHeight="1">
      <x:c r="A38" s="2"/>
      <x:c r="B38" s="2"/>
      <x:c r="C38" s="2"/>
      <x:c r="D38" s="3"/>
      <x:c r="E38" s="3"/>
      <x:c r="F38" s="3"/>
      <x:c r="G38" s="3"/>
      <x:c r="H38" s="3"/>
      <x:c r="I38" s="3"/>
      <x:c r="J38" s="3"/>
      <x:c r="K38" s="3"/>
      <x:c r="L38" s="3"/>
      <x:c r="M38" s="3"/>
      <x:c r="N38" s="3"/>
      <x:c r="O38" s="3"/>
      <x:c r="P38" s="3"/>
      <x:c r="Q38" s="3"/>
      <x:c r="R38" s="3"/>
      <x:c r="S38" s="3"/>
      <x:c r="T38" s="3"/>
      <x:c r="U38" s="3"/>
      <x:c r="V38" s="3"/>
      <x:c r="W38" s="3"/>
      <x:c r="X38" s="3"/>
      <x:c r="Y38" s="3"/>
      <x:c r="Z38" s="3"/>
      <x:c r="AA38" s="3"/>
      <x:c r="AB38" s="3"/>
      <x:c r="AC38" s="3"/>
      <x:c r="AD38" s="3"/>
      <x:c r="AE38" s="3"/>
      <x:c r="AF38" s="3"/>
      <x:c r="AG38" s="3"/>
      <x:c r="AH38" s="3"/>
      <x:c r="AI38" s="3"/>
      <x:c r="AJ38" s="3"/>
      <x:c r="AK38" s="3"/>
      <x:c r="AL38" s="3"/>
      <x:c r="AM38" s="3"/>
    </x:row>
    <x:row r="39" ht="30" customHeight="1">
      <x:c r="A39" s="2"/>
      <x:c r="B39" s="2"/>
      <x:c r="C39" s="15" t="str">
        <x:v>Month</x:v>
      </x:c>
      <x:c r="D39" s="27" t="n">
        <x:v>1</x:v>
      </x:c>
      <x:c r="E39" s="27" t="n">
        <x:v>2</x:v>
      </x:c>
      <x:c r="F39" s="27" t="n">
        <x:v>3</x:v>
      </x:c>
      <x:c r="G39" s="27" t="n">
        <x:v>4</x:v>
      </x:c>
      <x:c r="H39" s="27" t="n">
        <x:v>5</x:v>
      </x:c>
      <x:c r="I39" s="27" t="n">
        <x:v>6</x:v>
      </x:c>
      <x:c r="J39" s="27" t="n">
        <x:v>7</x:v>
      </x:c>
      <x:c r="K39" s="27" t="n">
        <x:v>8</x:v>
      </x:c>
      <x:c r="L39" s="27" t="n">
        <x:v>9</x:v>
      </x:c>
      <x:c r="M39" s="27" t="n">
        <x:v>10</x:v>
      </x:c>
      <x:c r="N39" s="27" t="n">
        <x:v>11</x:v>
      </x:c>
      <x:c r="O39" s="27" t="n">
        <x:v>12</x:v>
      </x:c>
      <x:c r="P39" s="27" t="n">
        <x:v>13</x:v>
      </x:c>
      <x:c r="Q39" s="27" t="n">
        <x:v>14</x:v>
      </x:c>
      <x:c r="R39" s="27" t="n">
        <x:v>15</x:v>
      </x:c>
      <x:c r="S39" s="27" t="n">
        <x:v>16</x:v>
      </x:c>
      <x:c r="T39" s="27" t="n">
        <x:v>17</x:v>
      </x:c>
      <x:c r="U39" s="27" t="n">
        <x:v>18</x:v>
      </x:c>
      <x:c r="V39" s="27" t="n">
        <x:v>19</x:v>
      </x:c>
      <x:c r="W39" s="27" t="n">
        <x:v>20</x:v>
      </x:c>
      <x:c r="X39" s="27" t="n">
        <x:v>21</x:v>
      </x:c>
      <x:c r="Y39" s="27" t="n">
        <x:v>22</x:v>
      </x:c>
      <x:c r="Z39" s="27" t="n">
        <x:v>23</x:v>
      </x:c>
      <x:c r="AA39" s="27" t="n">
        <x:v>24</x:v>
      </x:c>
      <x:c r="AB39" s="27" t="n">
        <x:v>25</x:v>
      </x:c>
      <x:c r="AC39" s="27" t="n">
        <x:v>26</x:v>
      </x:c>
      <x:c r="AD39" s="27" t="n">
        <x:v>27</x:v>
      </x:c>
      <x:c r="AE39" s="27" t="n">
        <x:v>28</x:v>
      </x:c>
      <x:c r="AF39" s="27" t="n">
        <x:v>29</x:v>
      </x:c>
      <x:c r="AG39" s="27" t="n">
        <x:v>30</x:v>
      </x:c>
      <x:c r="AH39" s="27" t="n">
        <x:v>31</x:v>
      </x:c>
      <x:c r="AI39" s="27" t="n">
        <x:v>32</x:v>
      </x:c>
      <x:c r="AJ39" s="27" t="n">
        <x:v>33</x:v>
      </x:c>
      <x:c r="AK39" s="27" t="n">
        <x:v>34</x:v>
      </x:c>
      <x:c r="AL39" s="27" t="n">
        <x:v>35</x:v>
      </x:c>
      <x:c r="AM39" s="27" t="n">
        <x:v>36</x:v>
      </x:c>
    </x:row>
    <x:row r="40" ht="23" customHeight="1">
      <x:c r="A40" s="2"/>
      <x:c r="B40" s="2"/>
      <x:c r="C40" s="2" t="str">
        <x:v>Year 1 target realisation</x:v>
      </x:c>
      <x:c r="D40" s="24" t="n">
        <x:v>0</x:v>
      </x:c>
      <x:c r="E40" s="24" t="n">
        <x:v>0</x:v>
      </x:c>
      <x:c r="F40" s="24" t="n">
        <x:v>0</x:v>
      </x:c>
      <x:c r="G40" s="24" t="n">
        <x:v>0.11428571428571428</x:v>
      </x:c>
      <x:c r="H40" s="24" t="n">
        <x:v>0.22857142857142856</x:v>
      </x:c>
      <x:c r="I40" s="24" t="n">
        <x:v>0.35714285714285715</x:v>
      </x:c>
      <x:c r="J40" s="24" t="n">
        <x:v>0.5</x:v>
      </x:c>
      <x:c r="K40" s="24" t="n">
        <x:v>0.6</x:v>
      </x:c>
      <x:c r="L40" s="24" t="n">
        <x:v>0.7</x:v>
      </x:c>
      <x:c r="M40" s="24" t="n">
        <x:v>0.8</x:v>
      </x:c>
      <x:c r="N40" s="24" t="n">
        <x:v>0.9</x:v>
      </x:c>
      <x:c r="O40" s="24" t="n">
        <x:v>1</x:v>
      </x:c>
      <x:c r="P40" s="24" t="n">
        <x:v>1</x:v>
      </x:c>
      <x:c r="Q40" s="24" t="n">
        <x:v>1</x:v>
      </x:c>
      <x:c r="R40" s="24" t="n">
        <x:v>1</x:v>
      </x:c>
      <x:c r="S40" s="24" t="n">
        <x:v>1</x:v>
      </x:c>
      <x:c r="T40" s="24" t="n">
        <x:v>1</x:v>
      </x:c>
      <x:c r="U40" s="24" t="n">
        <x:v>1</x:v>
      </x:c>
      <x:c r="V40" s="24" t="n">
        <x:v>1</x:v>
      </x:c>
      <x:c r="W40" s="24" t="n">
        <x:v>1</x:v>
      </x:c>
      <x:c r="X40" s="24" t="n">
        <x:v>1</x:v>
      </x:c>
      <x:c r="Y40" s="24" t="n">
        <x:v>1</x:v>
      </x:c>
      <x:c r="Z40" s="24" t="n">
        <x:v>1</x:v>
      </x:c>
      <x:c r="AA40" s="24" t="n">
        <x:v>1</x:v>
      </x:c>
      <x:c r="AB40" s="24" t="n">
        <x:v>1</x:v>
      </x:c>
      <x:c r="AC40" s="24" t="n">
        <x:v>1</x:v>
      </x:c>
      <x:c r="AD40" s="24" t="n">
        <x:v>1</x:v>
      </x:c>
      <x:c r="AE40" s="24" t="n">
        <x:v>1</x:v>
      </x:c>
      <x:c r="AF40" s="24" t="n">
        <x:v>1</x:v>
      </x:c>
      <x:c r="AG40" s="24" t="n">
        <x:v>1</x:v>
      </x:c>
      <x:c r="AH40" s="24" t="n">
        <x:v>1</x:v>
      </x:c>
      <x:c r="AI40" s="24" t="n">
        <x:v>1</x:v>
      </x:c>
      <x:c r="AJ40" s="24" t="n">
        <x:v>1</x:v>
      </x:c>
      <x:c r="AK40" s="24" t="n">
        <x:v>1</x:v>
      </x:c>
      <x:c r="AL40" s="24" t="n">
        <x:v>1</x:v>
      </x:c>
      <x:c r="AM40" s="24" t="n">
        <x:v>1</x:v>
      </x:c>
    </x:row>
    <x:row r="41" ht="23" customHeight="1">
      <x:c r="A41" s="2"/>
      <x:c r="B41" s="2"/>
      <x:c r="C41" s="2" t="str">
        <x:v>Company cash cost budget</x:v>
      </x:c>
      <x:c r="D41" s="21" t="n">
        <x:v>15.514088235</x:v>
      </x:c>
      <x:c r="E41" s="21" t="n">
        <x:v>13.947676471</x:v>
      </x:c>
      <x:c r="F41" s="21" t="n">
        <x:v>13.0365</x:v>
      </x:c>
      <x:c r="G41" s="21" t="n">
        <x:v>12.7665</x:v>
      </x:c>
      <x:c r="H41" s="21" t="n">
        <x:v>13.5</x:v>
      </x:c>
      <x:c r="I41" s="21" t="n">
        <x:v>15</x:v>
      </x:c>
      <x:c r="J41" s="21" t="n">
        <x:v>17</x:v>
      </x:c>
      <x:c r="K41" s="21" t="n">
        <x:v>19</x:v>
      </x:c>
      <x:c r="L41" s="21" t="n">
        <x:v>21</x:v>
      </x:c>
      <x:c r="M41" s="21" t="n">
        <x:v>23</x:v>
      </x:c>
      <x:c r="N41" s="21" t="n">
        <x:v>25</x:v>
      </x:c>
      <x:c r="O41" s="21" t="n">
        <x:v>27</x:v>
      </x:c>
      <x:c r="P41" s="21" t="n">
        <x:v>28</x:v>
      </x:c>
      <x:c r="Q41" s="21" t="n">
        <x:v>29</x:v>
      </x:c>
      <x:c r="R41" s="21" t="n">
        <x:v>30</x:v>
      </x:c>
      <x:c r="S41" s="21" t="n">
        <x:v>31</x:v>
      </x:c>
      <x:c r="T41" s="21" t="n">
        <x:v>32</x:v>
      </x:c>
      <x:c r="U41" s="21" t="n">
        <x:v>33</x:v>
      </x:c>
      <x:c r="V41" s="21" t="n">
        <x:v>34</x:v>
      </x:c>
      <x:c r="W41" s="21" t="n">
        <x:v>35</x:v>
      </x:c>
      <x:c r="X41" s="21" t="n">
        <x:v>36</x:v>
      </x:c>
      <x:c r="Y41" s="21" t="n">
        <x:v>37</x:v>
      </x:c>
      <x:c r="Z41" s="21" t="n">
        <x:v>38</x:v>
      </x:c>
      <x:c r="AA41" s="21" t="n">
        <x:v>39</x:v>
      </x:c>
      <x:c r="AB41" s="21" t="n">
        <x:v>41</x:v>
      </x:c>
      <x:c r="AC41" s="21" t="n">
        <x:v>42.27272727272727</x:v>
      </x:c>
      <x:c r="AD41" s="21" t="n">
        <x:v>43.54545454545455</x:v>
      </x:c>
      <x:c r="AE41" s="21" t="n">
        <x:v>44.81818181818182</x:v>
      </x:c>
      <x:c r="AF41" s="21" t="n">
        <x:v>46.09090909090909</x:v>
      </x:c>
      <x:c r="AG41" s="21" t="n">
        <x:v>47.36363636363636</x:v>
      </x:c>
      <x:c r="AH41" s="21" t="n">
        <x:v>48.63636363636364</x:v>
      </x:c>
      <x:c r="AI41" s="21" t="n">
        <x:v>49.90909090909091</x:v>
      </x:c>
      <x:c r="AJ41" s="21" t="n">
        <x:v>51.18181818181818</x:v>
      </x:c>
      <x:c r="AK41" s="21" t="n">
        <x:v>52.45454545454545</x:v>
      </x:c>
      <x:c r="AL41" s="21" t="n">
        <x:v>53.72727272727273</x:v>
      </x:c>
      <x:c r="AM41" s="21" t="n">
        <x:v>55</x:v>
      </x:c>
    </x:row>
    <x:row r="42" ht="23" customHeight="1">
      <x:c r="A42" s="2"/>
      <x:c r="B42" s="2"/>
      <x:c r="C42" s="2" t="str">
        <x:v>Own media budget (included above)</x:v>
      </x:c>
      <x:c r="D42" s="21" t="n">
        <x:v>5.410588235</x:v>
      </x:c>
      <x:c r="E42" s="21" t="n">
        <x:v>4.251176471</x:v>
      </x:c>
      <x:c r="F42" s="21" t="n">
        <x:v>2.8</x:v>
      </x:c>
      <x:c r="G42" s="21" t="n">
        <x:v>2.8</x:v>
      </x:c>
      <x:c r="H42" s="21" t="n">
        <x:v>4</x:v>
      </x:c>
      <x:c r="I42" s="21" t="n">
        <x:v>5</x:v>
      </x:c>
      <x:c r="J42" s="21" t="n">
        <x:v>6</x:v>
      </x:c>
      <x:c r="K42" s="21" t="n">
        <x:v>7</x:v>
      </x:c>
      <x:c r="L42" s="21" t="n">
        <x:v>8</x:v>
      </x:c>
      <x:c r="M42" s="21" t="n">
        <x:v>9</x:v>
      </x:c>
      <x:c r="N42" s="21" t="n">
        <x:v>10</x:v>
      </x:c>
      <x:c r="O42" s="21" t="n">
        <x:v>11</x:v>
      </x:c>
      <x:c r="P42" s="21" t="n">
        <x:v>11.5</x:v>
      </x:c>
      <x:c r="Q42" s="21" t="n">
        <x:v>12</x:v>
      </x:c>
      <x:c r="R42" s="21" t="n">
        <x:v>12.5</x:v>
      </x:c>
      <x:c r="S42" s="21" t="n">
        <x:v>13</x:v>
      </x:c>
      <x:c r="T42" s="21" t="n">
        <x:v>13.5</x:v>
      </x:c>
      <x:c r="U42" s="21" t="n">
        <x:v>14</x:v>
      </x:c>
      <x:c r="V42" s="21" t="n">
        <x:v>14.5</x:v>
      </x:c>
      <x:c r="W42" s="21" t="n">
        <x:v>15</x:v>
      </x:c>
      <x:c r="X42" s="21" t="n">
        <x:v>15.5</x:v>
      </x:c>
      <x:c r="Y42" s="21" t="n">
        <x:v>16</x:v>
      </x:c>
      <x:c r="Z42" s="21" t="n">
        <x:v>16.5</x:v>
      </x:c>
      <x:c r="AA42" s="21" t="n">
        <x:v>17</x:v>
      </x:c>
      <x:c r="AB42" s="21" t="n">
        <x:v>18</x:v>
      </x:c>
      <x:c r="AC42" s="21" t="n">
        <x:v>18.545454545454547</x:v>
      </x:c>
      <x:c r="AD42" s="21" t="n">
        <x:v>19.09090909090909</x:v>
      </x:c>
      <x:c r="AE42" s="21" t="n">
        <x:v>19.636363636363637</x:v>
      </x:c>
      <x:c r="AF42" s="21" t="n">
        <x:v>20.18181818181818</x:v>
      </x:c>
      <x:c r="AG42" s="21" t="n">
        <x:v>20.727272727272727</x:v>
      </x:c>
      <x:c r="AH42" s="21" t="n">
        <x:v>21.272727272727273</x:v>
      </x:c>
      <x:c r="AI42" s="21" t="n">
        <x:v>21.81818181818182</x:v>
      </x:c>
      <x:c r="AJ42" s="21" t="n">
        <x:v>22.363636363636363</x:v>
      </x:c>
      <x:c r="AK42" s="21" t="n">
        <x:v>22.90909090909091</x:v>
      </x:c>
      <x:c r="AL42" s="21" t="n">
        <x:v>23.454545454545453</x:v>
      </x:c>
      <x:c r="AM42" s="21" t="n">
        <x:v>24</x:v>
      </x:c>
    </x:row>
    <x:row r="43" ht="23" customHeight="1">
      <x:c r="A43" s="2"/>
      <x:c r="B43" s="2"/>
      <x:c r="C43" s="2" t="str">
        <x:v>Equipment cash purchases</x:v>
      </x:c>
      <x:c r="D43" s="21" t="n">
        <x:v>3.5</x:v>
      </x:c>
      <x:c r="E43" s="21" t="n">
        <x:v>0.7</x:v>
      </x:c>
      <x:c r="F43" s="21" t="n">
        <x:v>0</x:v>
      </x:c>
      <x:c r="G43" s="21" t="n">
        <x:v>0.35</x:v>
      </x:c>
      <x:c r="H43" s="21" t="n">
        <x:v>0</x:v>
      </x:c>
      <x:c r="I43" s="21" t="n">
        <x:v>0</x:v>
      </x:c>
      <x:c r="J43" s="21" t="n">
        <x:v>2</x:v>
      </x:c>
      <x:c r="K43" s="21" t="n">
        <x:v>0</x:v>
      </x:c>
      <x:c r="L43" s="21" t="n">
        <x:v>0</x:v>
      </x:c>
      <x:c r="M43" s="21" t="n">
        <x:v>2</x:v>
      </x:c>
      <x:c r="N43" s="21" t="n">
        <x:v>0</x:v>
      </x:c>
      <x:c r="O43" s="21" t="n">
        <x:v>0</x:v>
      </x:c>
      <x:c r="P43" s="21" t="n">
        <x:v>3</x:v>
      </x:c>
      <x:c r="Q43" s="21" t="n">
        <x:v>0</x:v>
      </x:c>
      <x:c r="R43" s="21" t="n">
        <x:v>0</x:v>
      </x:c>
      <x:c r="S43" s="21" t="n">
        <x:v>0</x:v>
      </x:c>
      <x:c r="T43" s="21" t="n">
        <x:v>0</x:v>
      </x:c>
      <x:c r="U43" s="21" t="n">
        <x:v>0</x:v>
      </x:c>
      <x:c r="V43" s="21" t="n">
        <x:v>3</x:v>
      </x:c>
      <x:c r="W43" s="21" t="n">
        <x:v>0</x:v>
      </x:c>
      <x:c r="X43" s="21" t="n">
        <x:v>0</x:v>
      </x:c>
      <x:c r="Y43" s="21" t="n">
        <x:v>0</x:v>
      </x:c>
      <x:c r="Z43" s="21" t="n">
        <x:v>0</x:v>
      </x:c>
      <x:c r="AA43" s="21" t="n">
        <x:v>0</x:v>
      </x:c>
      <x:c r="AB43" s="21" t="n">
        <x:v>4</x:v>
      </x:c>
      <x:c r="AC43" s="21" t="n">
        <x:v>0</x:v>
      </x:c>
      <x:c r="AD43" s="21" t="n">
        <x:v>0</x:v>
      </x:c>
      <x:c r="AE43" s="21" t="n">
        <x:v>0</x:v>
      </x:c>
      <x:c r="AF43" s="21" t="n">
        <x:v>0</x:v>
      </x:c>
      <x:c r="AG43" s="21" t="n">
        <x:v>0</x:v>
      </x:c>
      <x:c r="AH43" s="21" t="n">
        <x:v>4</x:v>
      </x:c>
      <x:c r="AI43" s="21" t="n">
        <x:v>0</x:v>
      </x:c>
      <x:c r="AJ43" s="21" t="n">
        <x:v>0</x:v>
      </x:c>
      <x:c r="AK43" s="21" t="n">
        <x:v>0</x:v>
      </x:c>
      <x:c r="AL43" s="21" t="n">
        <x:v>0</x:v>
      </x:c>
      <x:c r="AM43" s="21" t="n">
        <x:v>0</x:v>
      </x:c>
    </x:row>
    <x:row r="44" ht="23" customHeight="1">
      <x:c r="A44" s="2"/>
      <x:c r="B44" s="2"/>
      <x:c r="C44" s="2" t="str">
        <x:v>External investment received</x:v>
      </x:c>
      <x:c r="D44" s="10" t="n">
        <x:f>IF(INDEX($I$8:$I$18,$D$4)=1,IF(D$39=1,$D$27*0.5,IF(D$39=3,$D$27*0.3,IF(D$39=5,$D$27*0.2,0))),IF(D$39=1,$D$27,0))</x:f>
        <x:v>75</x:v>
      </x:c>
      <x:c r="E44" s="10" t="n">
        <x:f>IF(INDEX($I$8:$I$18,$D$4)=1,IF(E$39=1,$D$27*0.5,IF(E$39=3,$D$27*0.3,IF(E$39=5,$D$27*0.2,0))),IF(E$39=1,$D$27,0))</x:f>
        <x:v>0</x:v>
      </x:c>
      <x:c r="F44" s="10" t="n">
        <x:f>IF(INDEX($I$8:$I$18,$D$4)=1,IF(F$39=1,$D$27*0.5,IF(F$39=3,$D$27*0.3,IF(F$39=5,$D$27*0.2,0))),IF(F$39=1,$D$27,0))</x:f>
        <x:v>0</x:v>
      </x:c>
      <x:c r="G44" s="10" t="n">
        <x:f>IF(INDEX($I$8:$I$18,$D$4)=1,IF(G$39=1,$D$27*0.5,IF(G$39=3,$D$27*0.3,IF(G$39=5,$D$27*0.2,0))),IF(G$39=1,$D$27,0))</x:f>
        <x:v>0</x:v>
      </x:c>
      <x:c r="H44" s="10" t="n">
        <x:f>IF(INDEX($I$8:$I$18,$D$4)=1,IF(H$39=1,$D$27*0.5,IF(H$39=3,$D$27*0.3,IF(H$39=5,$D$27*0.2,0))),IF(H$39=1,$D$27,0))</x:f>
        <x:v>0</x:v>
      </x:c>
      <x:c r="I44" s="10" t="n">
        <x:f>IF(INDEX($I$8:$I$18,$D$4)=1,IF(I$39=1,$D$27*0.5,IF(I$39=3,$D$27*0.3,IF(I$39=5,$D$27*0.2,0))),IF(I$39=1,$D$27,0))</x:f>
        <x:v>0</x:v>
      </x:c>
      <x:c r="J44" s="10" t="n">
        <x:f>IF(INDEX($I$8:$I$18,$D$4)=1,IF(J$39=1,$D$27*0.5,IF(J$39=3,$D$27*0.3,IF(J$39=5,$D$27*0.2,0))),IF(J$39=1,$D$27,0))</x:f>
        <x:v>0</x:v>
      </x:c>
      <x:c r="K44" s="10" t="n">
        <x:f>IF(INDEX($I$8:$I$18,$D$4)=1,IF(K$39=1,$D$27*0.5,IF(K$39=3,$D$27*0.3,IF(K$39=5,$D$27*0.2,0))),IF(K$39=1,$D$27,0))</x:f>
        <x:v>0</x:v>
      </x:c>
      <x:c r="L44" s="10" t="n">
        <x:f>IF(INDEX($I$8:$I$18,$D$4)=1,IF(L$39=1,$D$27*0.5,IF(L$39=3,$D$27*0.3,IF(L$39=5,$D$27*0.2,0))),IF(L$39=1,$D$27,0))</x:f>
        <x:v>0</x:v>
      </x:c>
      <x:c r="M44" s="10" t="n">
        <x:f>IF(INDEX($I$8:$I$18,$D$4)=1,IF(M$39=1,$D$27*0.5,IF(M$39=3,$D$27*0.3,IF(M$39=5,$D$27*0.2,0))),IF(M$39=1,$D$27,0))</x:f>
        <x:v>0</x:v>
      </x:c>
      <x:c r="N44" s="10" t="n">
        <x:f>IF(INDEX($I$8:$I$18,$D$4)=1,IF(N$39=1,$D$27*0.5,IF(N$39=3,$D$27*0.3,IF(N$39=5,$D$27*0.2,0))),IF(N$39=1,$D$27,0))</x:f>
        <x:v>0</x:v>
      </x:c>
      <x:c r="O44" s="10" t="n">
        <x:f>IF(INDEX($I$8:$I$18,$D$4)=1,IF(O$39=1,$D$27*0.5,IF(O$39=3,$D$27*0.3,IF(O$39=5,$D$27*0.2,0))),IF(O$39=1,$D$27,0))</x:f>
        <x:v>0</x:v>
      </x:c>
      <x:c r="P44" s="10" t="n">
        <x:f>IF(INDEX($I$8:$I$18,$D$4)=1,IF(P$39=1,$D$27*0.5,IF(P$39=3,$D$27*0.3,IF(P$39=5,$D$27*0.2,0))),IF(P$39=1,$D$27,0))</x:f>
        <x:v>0</x:v>
      </x:c>
      <x:c r="Q44" s="10" t="n">
        <x:f>IF(INDEX($I$8:$I$18,$D$4)=1,IF(Q$39=1,$D$27*0.5,IF(Q$39=3,$D$27*0.3,IF(Q$39=5,$D$27*0.2,0))),IF(Q$39=1,$D$27,0))</x:f>
        <x:v>0</x:v>
      </x:c>
      <x:c r="R44" s="10" t="n">
        <x:f>IF(INDEX($I$8:$I$18,$D$4)=1,IF(R$39=1,$D$27*0.5,IF(R$39=3,$D$27*0.3,IF(R$39=5,$D$27*0.2,0))),IF(R$39=1,$D$27,0))</x:f>
        <x:v>0</x:v>
      </x:c>
      <x:c r="S44" s="10" t="n">
        <x:f>IF(INDEX($I$8:$I$18,$D$4)=1,IF(S$39=1,$D$27*0.5,IF(S$39=3,$D$27*0.3,IF(S$39=5,$D$27*0.2,0))),IF(S$39=1,$D$27,0))</x:f>
        <x:v>0</x:v>
      </x:c>
      <x:c r="T44" s="10" t="n">
        <x:f>IF(INDEX($I$8:$I$18,$D$4)=1,IF(T$39=1,$D$27*0.5,IF(T$39=3,$D$27*0.3,IF(T$39=5,$D$27*0.2,0))),IF(T$39=1,$D$27,0))</x:f>
        <x:v>0</x:v>
      </x:c>
      <x:c r="U44" s="10" t="n">
        <x:f>IF(INDEX($I$8:$I$18,$D$4)=1,IF(U$39=1,$D$27*0.5,IF(U$39=3,$D$27*0.3,IF(U$39=5,$D$27*0.2,0))),IF(U$39=1,$D$27,0))</x:f>
        <x:v>0</x:v>
      </x:c>
      <x:c r="V44" s="10" t="n">
        <x:f>IF(INDEX($I$8:$I$18,$D$4)=1,IF(V$39=1,$D$27*0.5,IF(V$39=3,$D$27*0.3,IF(V$39=5,$D$27*0.2,0))),IF(V$39=1,$D$27,0))</x:f>
        <x:v>0</x:v>
      </x:c>
      <x:c r="W44" s="10" t="n">
        <x:f>IF(INDEX($I$8:$I$18,$D$4)=1,IF(W$39=1,$D$27*0.5,IF(W$39=3,$D$27*0.3,IF(W$39=5,$D$27*0.2,0))),IF(W$39=1,$D$27,0))</x:f>
        <x:v>0</x:v>
      </x:c>
      <x:c r="X44" s="10" t="n">
        <x:f>IF(INDEX($I$8:$I$18,$D$4)=1,IF(X$39=1,$D$27*0.5,IF(X$39=3,$D$27*0.3,IF(X$39=5,$D$27*0.2,0))),IF(X$39=1,$D$27,0))</x:f>
        <x:v>0</x:v>
      </x:c>
      <x:c r="Y44" s="10" t="n">
        <x:f>IF(INDEX($I$8:$I$18,$D$4)=1,IF(Y$39=1,$D$27*0.5,IF(Y$39=3,$D$27*0.3,IF(Y$39=5,$D$27*0.2,0))),IF(Y$39=1,$D$27,0))</x:f>
        <x:v>0</x:v>
      </x:c>
      <x:c r="Z44" s="10" t="n">
        <x:f>IF(INDEX($I$8:$I$18,$D$4)=1,IF(Z$39=1,$D$27*0.5,IF(Z$39=3,$D$27*0.3,IF(Z$39=5,$D$27*0.2,0))),IF(Z$39=1,$D$27,0))</x:f>
        <x:v>0</x:v>
      </x:c>
      <x:c r="AA44" s="10" t="n">
        <x:f>IF(INDEX($I$8:$I$18,$D$4)=1,IF(AA$39=1,$D$27*0.5,IF(AA$39=3,$D$27*0.3,IF(AA$39=5,$D$27*0.2,0))),IF(AA$39=1,$D$27,0))</x:f>
        <x:v>0</x:v>
      </x:c>
      <x:c r="AB44" s="10" t="n">
        <x:f>IF(INDEX($I$8:$I$18,$D$4)=1,IF(AB$39=1,$D$27*0.5,IF(AB$39=3,$D$27*0.3,IF(AB$39=5,$D$27*0.2,0))),IF(AB$39=1,$D$27,0))</x:f>
        <x:v>0</x:v>
      </x:c>
      <x:c r="AC44" s="10" t="n">
        <x:f>IF(INDEX($I$8:$I$18,$D$4)=1,IF(AC$39=1,$D$27*0.5,IF(AC$39=3,$D$27*0.3,IF(AC$39=5,$D$27*0.2,0))),IF(AC$39=1,$D$27,0))</x:f>
        <x:v>0</x:v>
      </x:c>
      <x:c r="AD44" s="10" t="n">
        <x:f>IF(INDEX($I$8:$I$18,$D$4)=1,IF(AD$39=1,$D$27*0.5,IF(AD$39=3,$D$27*0.3,IF(AD$39=5,$D$27*0.2,0))),IF(AD$39=1,$D$27,0))</x:f>
        <x:v>0</x:v>
      </x:c>
      <x:c r="AE44" s="10" t="n">
        <x:f>IF(INDEX($I$8:$I$18,$D$4)=1,IF(AE$39=1,$D$27*0.5,IF(AE$39=3,$D$27*0.3,IF(AE$39=5,$D$27*0.2,0))),IF(AE$39=1,$D$27,0))</x:f>
        <x:v>0</x:v>
      </x:c>
      <x:c r="AF44" s="10" t="n">
        <x:f>IF(INDEX($I$8:$I$18,$D$4)=1,IF(AF$39=1,$D$27*0.5,IF(AF$39=3,$D$27*0.3,IF(AF$39=5,$D$27*0.2,0))),IF(AF$39=1,$D$27,0))</x:f>
        <x:v>0</x:v>
      </x:c>
      <x:c r="AG44" s="10" t="n">
        <x:f>IF(INDEX($I$8:$I$18,$D$4)=1,IF(AG$39=1,$D$27*0.5,IF(AG$39=3,$D$27*0.3,IF(AG$39=5,$D$27*0.2,0))),IF(AG$39=1,$D$27,0))</x:f>
        <x:v>0</x:v>
      </x:c>
      <x:c r="AH44" s="10" t="n">
        <x:f>IF(INDEX($I$8:$I$18,$D$4)=1,IF(AH$39=1,$D$27*0.5,IF(AH$39=3,$D$27*0.3,IF(AH$39=5,$D$27*0.2,0))),IF(AH$39=1,$D$27,0))</x:f>
        <x:v>0</x:v>
      </x:c>
      <x:c r="AI44" s="10" t="n">
        <x:f>IF(INDEX($I$8:$I$18,$D$4)=1,IF(AI$39=1,$D$27*0.5,IF(AI$39=3,$D$27*0.3,IF(AI$39=5,$D$27*0.2,0))),IF(AI$39=1,$D$27,0))</x:f>
        <x:v>0</x:v>
      </x:c>
      <x:c r="AJ44" s="10" t="n">
        <x:f>IF(INDEX($I$8:$I$18,$D$4)=1,IF(AJ$39=1,$D$27*0.5,IF(AJ$39=3,$D$27*0.3,IF(AJ$39=5,$D$27*0.2,0))),IF(AJ$39=1,$D$27,0))</x:f>
        <x:v>0</x:v>
      </x:c>
      <x:c r="AK44" s="10" t="n">
        <x:f>IF(INDEX($I$8:$I$18,$D$4)=1,IF(AK$39=1,$D$27*0.5,IF(AK$39=3,$D$27*0.3,IF(AK$39=5,$D$27*0.2,0))),IF(AK$39=1,$D$27,0))</x:f>
        <x:v>0</x:v>
      </x:c>
      <x:c r="AL44" s="10" t="n">
        <x:f>IF(INDEX($I$8:$I$18,$D$4)=1,IF(AL$39=1,$D$27*0.5,IF(AL$39=3,$D$27*0.3,IF(AL$39=5,$D$27*0.2,0))),IF(AL$39=1,$D$27,0))</x:f>
        <x:v>0</x:v>
      </x:c>
      <x:c r="AM44" s="10" t="n">
        <x:f>IF(INDEX($I$8:$I$18,$D$4)=1,IF(AM$39=1,$D$27*0.5,IF(AM$39=3,$D$27*0.3,IF(AM$39=5,$D$27*0.2,0))),IF(AM$39=1,$D$27,0))</x:f>
        <x:v>0</x:v>
      </x:c>
    </x:row>
    <x:row r="45" ht="23" customHeight="1">
      <x:c r="A45" s="2"/>
      <x:c r="B45" s="2"/>
      <x:c r="C45" s="2" t="str">
        <x:v>Active collection in billed month</x:v>
      </x:c>
      <x:c r="D45" s="25" t="n">
        <x:f>INDEX($G$8:$G$18,$D$4)</x:f>
        <x:v>0.7</x:v>
      </x:c>
      <x:c r="E45" s="25" t="n">
        <x:f>INDEX($G$8:$G$18,$D$4)</x:f>
        <x:v>0.7</x:v>
      </x:c>
      <x:c r="F45" s="25" t="n">
        <x:f>INDEX($G$8:$G$18,$D$4)</x:f>
        <x:v>0.7</x:v>
      </x:c>
      <x:c r="G45" s="25" t="n">
        <x:f>INDEX($G$8:$G$18,$D$4)</x:f>
        <x:v>0.7</x:v>
      </x:c>
      <x:c r="H45" s="25" t="n">
        <x:f>INDEX($G$8:$G$18,$D$4)</x:f>
        <x:v>0.7</x:v>
      </x:c>
      <x:c r="I45" s="25" t="n">
        <x:f>INDEX($G$8:$G$18,$D$4)</x:f>
        <x:v>0.7</x:v>
      </x:c>
      <x:c r="J45" s="25" t="n">
        <x:f>INDEX($G$8:$G$18,$D$4)</x:f>
        <x:v>0.7</x:v>
      </x:c>
      <x:c r="K45" s="25" t="n">
        <x:f>INDEX($G$8:$G$18,$D$4)</x:f>
        <x:v>0.7</x:v>
      </x:c>
      <x:c r="L45" s="25" t="n">
        <x:f>INDEX($G$8:$G$18,$D$4)</x:f>
        <x:v>0.7</x:v>
      </x:c>
      <x:c r="M45" s="25" t="n">
        <x:f>INDEX($G$8:$G$18,$D$4)</x:f>
        <x:v>0.7</x:v>
      </x:c>
      <x:c r="N45" s="25" t="n">
        <x:f>INDEX($G$8:$G$18,$D$4)</x:f>
        <x:v>0.7</x:v>
      </x:c>
      <x:c r="O45" s="25" t="n">
        <x:f>INDEX($G$8:$G$18,$D$4)</x:f>
        <x:v>0.7</x:v>
      </x:c>
      <x:c r="P45" s="25" t="n">
        <x:f>INDEX($G$8:$G$18,$D$4)</x:f>
        <x:v>0.7</x:v>
      </x:c>
      <x:c r="Q45" s="25" t="n">
        <x:f>INDEX($G$8:$G$18,$D$4)</x:f>
        <x:v>0.7</x:v>
      </x:c>
      <x:c r="R45" s="25" t="n">
        <x:f>INDEX($G$8:$G$18,$D$4)</x:f>
        <x:v>0.7</x:v>
      </x:c>
      <x:c r="S45" s="25" t="n">
        <x:f>INDEX($G$8:$G$18,$D$4)</x:f>
        <x:v>0.7</x:v>
      </x:c>
      <x:c r="T45" s="25" t="n">
        <x:f>INDEX($G$8:$G$18,$D$4)</x:f>
        <x:v>0.7</x:v>
      </x:c>
      <x:c r="U45" s="25" t="n">
        <x:f>INDEX($G$8:$G$18,$D$4)</x:f>
        <x:v>0.7</x:v>
      </x:c>
      <x:c r="V45" s="25" t="n">
        <x:f>INDEX($G$8:$G$18,$D$4)</x:f>
        <x:v>0.7</x:v>
      </x:c>
      <x:c r="W45" s="25" t="n">
        <x:f>INDEX($G$8:$G$18,$D$4)</x:f>
        <x:v>0.7</x:v>
      </x:c>
      <x:c r="X45" s="25" t="n">
        <x:f>INDEX($G$8:$G$18,$D$4)</x:f>
        <x:v>0.7</x:v>
      </x:c>
      <x:c r="Y45" s="25" t="n">
        <x:f>INDEX($G$8:$G$18,$D$4)</x:f>
        <x:v>0.7</x:v>
      </x:c>
      <x:c r="Z45" s="25" t="n">
        <x:f>INDEX($G$8:$G$18,$D$4)</x:f>
        <x:v>0.7</x:v>
      </x:c>
      <x:c r="AA45" s="25" t="n">
        <x:f>INDEX($G$8:$G$18,$D$4)</x:f>
        <x:v>0.7</x:v>
      </x:c>
      <x:c r="AB45" s="25" t="n">
        <x:f>INDEX($G$8:$G$18,$D$4)</x:f>
        <x:v>0.7</x:v>
      </x:c>
      <x:c r="AC45" s="25" t="n">
        <x:f>INDEX($G$8:$G$18,$D$4)</x:f>
        <x:v>0.7</x:v>
      </x:c>
      <x:c r="AD45" s="25" t="n">
        <x:f>INDEX($G$8:$G$18,$D$4)</x:f>
        <x:v>0.7</x:v>
      </x:c>
      <x:c r="AE45" s="25" t="n">
        <x:f>INDEX($G$8:$G$18,$D$4)</x:f>
        <x:v>0.7</x:v>
      </x:c>
      <x:c r="AF45" s="25" t="n">
        <x:f>INDEX($G$8:$G$18,$D$4)</x:f>
        <x:v>0.7</x:v>
      </x:c>
      <x:c r="AG45" s="25" t="n">
        <x:f>INDEX($G$8:$G$18,$D$4)</x:f>
        <x:v>0.7</x:v>
      </x:c>
      <x:c r="AH45" s="25" t="n">
        <x:f>INDEX($G$8:$G$18,$D$4)</x:f>
        <x:v>0.7</x:v>
      </x:c>
      <x:c r="AI45" s="25" t="n">
        <x:f>INDEX($G$8:$G$18,$D$4)</x:f>
        <x:v>0.7</x:v>
      </x:c>
      <x:c r="AJ45" s="25" t="n">
        <x:f>INDEX($G$8:$G$18,$D$4)</x:f>
        <x:v>0.7</x:v>
      </x:c>
      <x:c r="AK45" s="25" t="n">
        <x:f>INDEX($G$8:$G$18,$D$4)</x:f>
        <x:v>0.7</x:v>
      </x:c>
      <x:c r="AL45" s="25" t="n">
        <x:f>INDEX($G$8:$G$18,$D$4)</x:f>
        <x:v>0.7</x:v>
      </x:c>
      <x:c r="AM45" s="25" t="n">
        <x:f>INDEX($G$8:$G$18,$D$4)</x:f>
        <x:v>0.7</x:v>
      </x:c>
    </x:row>
    <x:row r="46" ht="23" customHeight="1">
      <x:c r="A46" s="2"/>
      <x:c r="B46" s="2"/>
      <x:c r="C46" s="2" t="str">
        <x:v>Active revenue factor</x:v>
      </x:c>
      <x:c r="D46" s="25" t="n">
        <x:f>INDEX($E$8:$E$18,$D$4)</x:f>
        <x:v>1</x:v>
      </x:c>
      <x:c r="E46" s="25" t="n">
        <x:f>INDEX($E$8:$E$18,$D$4)</x:f>
        <x:v>1</x:v>
      </x:c>
      <x:c r="F46" s="25" t="n">
        <x:f>INDEX($E$8:$E$18,$D$4)</x:f>
        <x:v>1</x:v>
      </x:c>
      <x:c r="G46" s="25" t="n">
        <x:f>INDEX($E$8:$E$18,$D$4)</x:f>
        <x:v>1</x:v>
      </x:c>
      <x:c r="H46" s="25" t="n">
        <x:f>INDEX($E$8:$E$18,$D$4)</x:f>
        <x:v>1</x:v>
      </x:c>
      <x:c r="I46" s="25" t="n">
        <x:f>INDEX($E$8:$E$18,$D$4)</x:f>
        <x:v>1</x:v>
      </x:c>
      <x:c r="J46" s="25" t="n">
        <x:f>INDEX($E$8:$E$18,$D$4)</x:f>
        <x:v>1</x:v>
      </x:c>
      <x:c r="K46" s="25" t="n">
        <x:f>INDEX($E$8:$E$18,$D$4)</x:f>
        <x:v>1</x:v>
      </x:c>
      <x:c r="L46" s="25" t="n">
        <x:f>INDEX($E$8:$E$18,$D$4)</x:f>
        <x:v>1</x:v>
      </x:c>
      <x:c r="M46" s="25" t="n">
        <x:f>INDEX($E$8:$E$18,$D$4)</x:f>
        <x:v>1</x:v>
      </x:c>
      <x:c r="N46" s="25" t="n">
        <x:f>INDEX($E$8:$E$18,$D$4)</x:f>
        <x:v>1</x:v>
      </x:c>
      <x:c r="O46" s="25" t="n">
        <x:f>INDEX($E$8:$E$18,$D$4)</x:f>
        <x:v>1</x:v>
      </x:c>
      <x:c r="P46" s="25" t="n">
        <x:f>INDEX($E$8:$E$18,$D$4)</x:f>
        <x:v>1</x:v>
      </x:c>
      <x:c r="Q46" s="25" t="n">
        <x:f>INDEX($E$8:$E$18,$D$4)</x:f>
        <x:v>1</x:v>
      </x:c>
      <x:c r="R46" s="25" t="n">
        <x:f>INDEX($E$8:$E$18,$D$4)</x:f>
        <x:v>1</x:v>
      </x:c>
      <x:c r="S46" s="25" t="n">
        <x:f>INDEX($E$8:$E$18,$D$4)</x:f>
        <x:v>1</x:v>
      </x:c>
      <x:c r="T46" s="25" t="n">
        <x:f>INDEX($E$8:$E$18,$D$4)</x:f>
        <x:v>1</x:v>
      </x:c>
      <x:c r="U46" s="25" t="n">
        <x:f>INDEX($E$8:$E$18,$D$4)</x:f>
        <x:v>1</x:v>
      </x:c>
      <x:c r="V46" s="25" t="n">
        <x:f>INDEX($E$8:$E$18,$D$4)</x:f>
        <x:v>1</x:v>
      </x:c>
      <x:c r="W46" s="25" t="n">
        <x:f>INDEX($E$8:$E$18,$D$4)</x:f>
        <x:v>1</x:v>
      </x:c>
      <x:c r="X46" s="25" t="n">
        <x:f>INDEX($E$8:$E$18,$D$4)</x:f>
        <x:v>1</x:v>
      </x:c>
      <x:c r="Y46" s="25" t="n">
        <x:f>INDEX($E$8:$E$18,$D$4)</x:f>
        <x:v>1</x:v>
      </x:c>
      <x:c r="Z46" s="25" t="n">
        <x:f>INDEX($E$8:$E$18,$D$4)</x:f>
        <x:v>1</x:v>
      </x:c>
      <x:c r="AA46" s="25" t="n">
        <x:f>INDEX($E$8:$E$18,$D$4)</x:f>
        <x:v>1</x:v>
      </x:c>
      <x:c r="AB46" s="25" t="n">
        <x:f>INDEX($E$8:$E$18,$D$4)</x:f>
        <x:v>1</x:v>
      </x:c>
      <x:c r="AC46" s="25" t="n">
        <x:f>INDEX($E$8:$E$18,$D$4)</x:f>
        <x:v>1</x:v>
      </x:c>
      <x:c r="AD46" s="25" t="n">
        <x:f>INDEX($E$8:$E$18,$D$4)</x:f>
        <x:v>1</x:v>
      </x:c>
      <x:c r="AE46" s="25" t="n">
        <x:f>INDEX($E$8:$E$18,$D$4)</x:f>
        <x:v>1</x:v>
      </x:c>
      <x:c r="AF46" s="25" t="n">
        <x:f>INDEX($E$8:$E$18,$D$4)</x:f>
        <x:v>1</x:v>
      </x:c>
      <x:c r="AG46" s="25" t="n">
        <x:f>INDEX($E$8:$E$18,$D$4)</x:f>
        <x:v>1</x:v>
      </x:c>
      <x:c r="AH46" s="25" t="n">
        <x:f>INDEX($E$8:$E$18,$D$4)</x:f>
        <x:v>1</x:v>
      </x:c>
      <x:c r="AI46" s="25" t="n">
        <x:f>INDEX($E$8:$E$18,$D$4)</x:f>
        <x:v>1</x:v>
      </x:c>
      <x:c r="AJ46" s="25" t="n">
        <x:f>INDEX($E$8:$E$18,$D$4)</x:f>
        <x:v>1</x:v>
      </x:c>
      <x:c r="AK46" s="25" t="n">
        <x:f>INDEX($E$8:$E$18,$D$4)</x:f>
        <x:v>1</x:v>
      </x:c>
      <x:c r="AL46" s="25" t="n">
        <x:f>INDEX($E$8:$E$18,$D$4)</x:f>
        <x:v>1</x:v>
      </x:c>
      <x:c r="AM46" s="25" t="n">
        <x:f>INDEX($E$8:$E$18,$D$4)</x:f>
        <x:v>1</x:v>
      </x:c>
    </x:row>
    <x:row r="47" ht="23" customHeight="1">
      <x:c r="A47" s="2"/>
      <x:c r="B47" s="2"/>
      <x:c r="C47" s="2" t="str">
        <x:v>Active company cost factor</x:v>
      </x:c>
      <x:c r="D47" s="25" t="n">
        <x:f>INDEX($F$8:$F$18,$D$4)</x:f>
        <x:v>1</x:v>
      </x:c>
      <x:c r="E47" s="25" t="n">
        <x:f>INDEX($F$8:$F$18,$D$4)</x:f>
        <x:v>1</x:v>
      </x:c>
      <x:c r="F47" s="25" t="n">
        <x:f>INDEX($F$8:$F$18,$D$4)</x:f>
        <x:v>1</x:v>
      </x:c>
      <x:c r="G47" s="25" t="n">
        <x:f>INDEX($F$8:$F$18,$D$4)</x:f>
        <x:v>1</x:v>
      </x:c>
      <x:c r="H47" s="25" t="n">
        <x:f>INDEX($F$8:$F$18,$D$4)</x:f>
        <x:v>1</x:v>
      </x:c>
      <x:c r="I47" s="25" t="n">
        <x:f>INDEX($F$8:$F$18,$D$4)</x:f>
        <x:v>1</x:v>
      </x:c>
      <x:c r="J47" s="25" t="n">
        <x:f>INDEX($F$8:$F$18,$D$4)</x:f>
        <x:v>1</x:v>
      </x:c>
      <x:c r="K47" s="25" t="n">
        <x:f>INDEX($F$8:$F$18,$D$4)</x:f>
        <x:v>1</x:v>
      </x:c>
      <x:c r="L47" s="25" t="n">
        <x:f>INDEX($F$8:$F$18,$D$4)</x:f>
        <x:v>1</x:v>
      </x:c>
      <x:c r="M47" s="25" t="n">
        <x:f>INDEX($F$8:$F$18,$D$4)</x:f>
        <x:v>1</x:v>
      </x:c>
      <x:c r="N47" s="25" t="n">
        <x:f>INDEX($F$8:$F$18,$D$4)</x:f>
        <x:v>1</x:v>
      </x:c>
      <x:c r="O47" s="25" t="n">
        <x:f>INDEX($F$8:$F$18,$D$4)</x:f>
        <x:v>1</x:v>
      </x:c>
      <x:c r="P47" s="25" t="n">
        <x:f>INDEX($F$8:$F$18,$D$4)</x:f>
        <x:v>1</x:v>
      </x:c>
      <x:c r="Q47" s="25" t="n">
        <x:f>INDEX($F$8:$F$18,$D$4)</x:f>
        <x:v>1</x:v>
      </x:c>
      <x:c r="R47" s="25" t="n">
        <x:f>INDEX($F$8:$F$18,$D$4)</x:f>
        <x:v>1</x:v>
      </x:c>
      <x:c r="S47" s="25" t="n">
        <x:f>INDEX($F$8:$F$18,$D$4)</x:f>
        <x:v>1</x:v>
      </x:c>
      <x:c r="T47" s="25" t="n">
        <x:f>INDEX($F$8:$F$18,$D$4)</x:f>
        <x:v>1</x:v>
      </x:c>
      <x:c r="U47" s="25" t="n">
        <x:f>INDEX($F$8:$F$18,$D$4)</x:f>
        <x:v>1</x:v>
      </x:c>
      <x:c r="V47" s="25" t="n">
        <x:f>INDEX($F$8:$F$18,$D$4)</x:f>
        <x:v>1</x:v>
      </x:c>
      <x:c r="W47" s="25" t="n">
        <x:f>INDEX($F$8:$F$18,$D$4)</x:f>
        <x:v>1</x:v>
      </x:c>
      <x:c r="X47" s="25" t="n">
        <x:f>INDEX($F$8:$F$18,$D$4)</x:f>
        <x:v>1</x:v>
      </x:c>
      <x:c r="Y47" s="25" t="n">
        <x:f>INDEX($F$8:$F$18,$D$4)</x:f>
        <x:v>1</x:v>
      </x:c>
      <x:c r="Z47" s="25" t="n">
        <x:f>INDEX($F$8:$F$18,$D$4)</x:f>
        <x:v>1</x:v>
      </x:c>
      <x:c r="AA47" s="25" t="n">
        <x:f>INDEX($F$8:$F$18,$D$4)</x:f>
        <x:v>1</x:v>
      </x:c>
      <x:c r="AB47" s="25" t="n">
        <x:f>INDEX($F$8:$F$18,$D$4)</x:f>
        <x:v>1</x:v>
      </x:c>
      <x:c r="AC47" s="25" t="n">
        <x:f>INDEX($F$8:$F$18,$D$4)</x:f>
        <x:v>1</x:v>
      </x:c>
      <x:c r="AD47" s="25" t="n">
        <x:f>INDEX($F$8:$F$18,$D$4)</x:f>
        <x:v>1</x:v>
      </x:c>
      <x:c r="AE47" s="25" t="n">
        <x:f>INDEX($F$8:$F$18,$D$4)</x:f>
        <x:v>1</x:v>
      </x:c>
      <x:c r="AF47" s="25" t="n">
        <x:f>INDEX($F$8:$F$18,$D$4)</x:f>
        <x:v>1</x:v>
      </x:c>
      <x:c r="AG47" s="25" t="n">
        <x:f>INDEX($F$8:$F$18,$D$4)</x:f>
        <x:v>1</x:v>
      </x:c>
      <x:c r="AH47" s="25" t="n">
        <x:f>INDEX($F$8:$F$18,$D$4)</x:f>
        <x:v>1</x:v>
      </x:c>
      <x:c r="AI47" s="25" t="n">
        <x:f>INDEX($F$8:$F$18,$D$4)</x:f>
        <x:v>1</x:v>
      </x:c>
      <x:c r="AJ47" s="25" t="n">
        <x:f>INDEX($F$8:$F$18,$D$4)</x:f>
        <x:v>1</x:v>
      </x:c>
      <x:c r="AK47" s="25" t="n">
        <x:f>INDEX($F$8:$F$18,$D$4)</x:f>
        <x:v>1</x:v>
      </x:c>
      <x:c r="AL47" s="25" t="n">
        <x:f>INDEX($F$8:$F$18,$D$4)</x:f>
        <x:v>1</x:v>
      </x:c>
      <x:c r="AM47" s="25" t="n">
        <x:f>INDEX($F$8:$F$18,$D$4)</x:f>
        <x:v>1</x:v>
      </x:c>
    </x:row>
    <x:row r="48" ht="23" customHeight="1">
      <x:c r="A48" s="2"/>
      <x:c r="B48" s="2"/>
      <x:c r="C48" s="2" t="str">
        <x:v>Active sales delay in months</x:v>
      </x:c>
      <x:c r="D48" s="26" t="n">
        <x:f>INDEX($H$8:$H$18,$D$4)</x:f>
        <x:v>0</x:v>
      </x:c>
      <x:c r="E48" s="26" t="n">
        <x:f>INDEX($H$8:$H$18,$D$4)</x:f>
        <x:v>0</x:v>
      </x:c>
      <x:c r="F48" s="26" t="n">
        <x:f>INDEX($H$8:$H$18,$D$4)</x:f>
        <x:v>0</x:v>
      </x:c>
      <x:c r="G48" s="26" t="n">
        <x:f>INDEX($H$8:$H$18,$D$4)</x:f>
        <x:v>0</x:v>
      </x:c>
      <x:c r="H48" s="26" t="n">
        <x:f>INDEX($H$8:$H$18,$D$4)</x:f>
        <x:v>0</x:v>
      </x:c>
      <x:c r="I48" s="26" t="n">
        <x:f>INDEX($H$8:$H$18,$D$4)</x:f>
        <x:v>0</x:v>
      </x:c>
      <x:c r="J48" s="26" t="n">
        <x:f>INDEX($H$8:$H$18,$D$4)</x:f>
        <x:v>0</x:v>
      </x:c>
      <x:c r="K48" s="26" t="n">
        <x:f>INDEX($H$8:$H$18,$D$4)</x:f>
        <x:v>0</x:v>
      </x:c>
      <x:c r="L48" s="26" t="n">
        <x:f>INDEX($H$8:$H$18,$D$4)</x:f>
        <x:v>0</x:v>
      </x:c>
      <x:c r="M48" s="26" t="n">
        <x:f>INDEX($H$8:$H$18,$D$4)</x:f>
        <x:v>0</x:v>
      </x:c>
      <x:c r="N48" s="26" t="n">
        <x:f>INDEX($H$8:$H$18,$D$4)</x:f>
        <x:v>0</x:v>
      </x:c>
      <x:c r="O48" s="26" t="n">
        <x:f>INDEX($H$8:$H$18,$D$4)</x:f>
        <x:v>0</x:v>
      </x:c>
      <x:c r="P48" s="26" t="n">
        <x:f>INDEX($H$8:$H$18,$D$4)</x:f>
        <x:v>0</x:v>
      </x:c>
      <x:c r="Q48" s="26" t="n">
        <x:f>INDEX($H$8:$H$18,$D$4)</x:f>
        <x:v>0</x:v>
      </x:c>
      <x:c r="R48" s="26" t="n">
        <x:f>INDEX($H$8:$H$18,$D$4)</x:f>
        <x:v>0</x:v>
      </x:c>
      <x:c r="S48" s="26" t="n">
        <x:f>INDEX($H$8:$H$18,$D$4)</x:f>
        <x:v>0</x:v>
      </x:c>
      <x:c r="T48" s="26" t="n">
        <x:f>INDEX($H$8:$H$18,$D$4)</x:f>
        <x:v>0</x:v>
      </x:c>
      <x:c r="U48" s="26" t="n">
        <x:f>INDEX($H$8:$H$18,$D$4)</x:f>
        <x:v>0</x:v>
      </x:c>
      <x:c r="V48" s="26" t="n">
        <x:f>INDEX($H$8:$H$18,$D$4)</x:f>
        <x:v>0</x:v>
      </x:c>
      <x:c r="W48" s="26" t="n">
        <x:f>INDEX($H$8:$H$18,$D$4)</x:f>
        <x:v>0</x:v>
      </x:c>
      <x:c r="X48" s="26" t="n">
        <x:f>INDEX($H$8:$H$18,$D$4)</x:f>
        <x:v>0</x:v>
      </x:c>
      <x:c r="Y48" s="26" t="n">
        <x:f>INDEX($H$8:$H$18,$D$4)</x:f>
        <x:v>0</x:v>
      </x:c>
      <x:c r="Z48" s="26" t="n">
        <x:f>INDEX($H$8:$H$18,$D$4)</x:f>
        <x:v>0</x:v>
      </x:c>
      <x:c r="AA48" s="26" t="n">
        <x:f>INDEX($H$8:$H$18,$D$4)</x:f>
        <x:v>0</x:v>
      </x:c>
      <x:c r="AB48" s="26" t="n">
        <x:f>INDEX($H$8:$H$18,$D$4)</x:f>
        <x:v>0</x:v>
      </x:c>
      <x:c r="AC48" s="26" t="n">
        <x:f>INDEX($H$8:$H$18,$D$4)</x:f>
        <x:v>0</x:v>
      </x:c>
      <x:c r="AD48" s="26" t="n">
        <x:f>INDEX($H$8:$H$18,$D$4)</x:f>
        <x:v>0</x:v>
      </x:c>
      <x:c r="AE48" s="26" t="n">
        <x:f>INDEX($H$8:$H$18,$D$4)</x:f>
        <x:v>0</x:v>
      </x:c>
      <x:c r="AF48" s="26" t="n">
        <x:f>INDEX($H$8:$H$18,$D$4)</x:f>
        <x:v>0</x:v>
      </x:c>
      <x:c r="AG48" s="26" t="n">
        <x:f>INDEX($H$8:$H$18,$D$4)</x:f>
        <x:v>0</x:v>
      </x:c>
      <x:c r="AH48" s="26" t="n">
        <x:f>INDEX($H$8:$H$18,$D$4)</x:f>
        <x:v>0</x:v>
      </x:c>
      <x:c r="AI48" s="26" t="n">
        <x:f>INDEX($H$8:$H$18,$D$4)</x:f>
        <x:v>0</x:v>
      </x:c>
      <x:c r="AJ48" s="26" t="n">
        <x:f>INDEX($H$8:$H$18,$D$4)</x:f>
        <x:v>0</x:v>
      </x:c>
      <x:c r="AK48" s="26" t="n">
        <x:f>INDEX($H$8:$H$18,$D$4)</x:f>
        <x:v>0</x:v>
      </x:c>
      <x:c r="AL48" s="26" t="n">
        <x:f>INDEX($H$8:$H$18,$D$4)</x:f>
        <x:v>0</x:v>
      </x:c>
      <x:c r="AM48" s="26" t="n">
        <x:f>INDEX($H$8:$H$18,$D$4)</x:f>
        <x:v>0</x:v>
      </x:c>
    </x:row>
    <x:row r="49" ht="23" customHeight="1">
      <x:c r="A49" s="2"/>
      <x:c r="B49" s="2"/>
      <x:c r="C49" s="2"/>
      <x:c r="D49" s="3"/>
      <x:c r="E49" s="3"/>
      <x:c r="F49" s="3"/>
      <x:c r="G49" s="3"/>
      <x:c r="H49" s="3"/>
      <x:c r="I49" s="3"/>
      <x:c r="J49" s="3"/>
      <x:c r="K49" s="3"/>
      <x:c r="L49" s="3"/>
      <x:c r="M49" s="3"/>
      <x:c r="N49" s="3"/>
      <x:c r="O49" s="3"/>
      <x:c r="P49" s="3"/>
      <x:c r="Q49" s="3"/>
      <x:c r="R49" s="3"/>
      <x:c r="S49" s="3"/>
      <x:c r="T49" s="3"/>
      <x:c r="U49" s="3"/>
      <x:c r="V49" s="3"/>
      <x:c r="W49" s="3"/>
      <x:c r="X49" s="3"/>
      <x:c r="Y49" s="3"/>
      <x:c r="Z49" s="3"/>
      <x:c r="AA49" s="3"/>
      <x:c r="AB49" s="3"/>
      <x:c r="AC49" s="3"/>
      <x:c r="AD49" s="3"/>
      <x:c r="AE49" s="3"/>
      <x:c r="AF49" s="3"/>
      <x:c r="AG49" s="3"/>
      <x:c r="AH49" s="3"/>
      <x:c r="AI49" s="3"/>
      <x:c r="AJ49" s="3"/>
      <x:c r="AK49" s="3"/>
      <x:c r="AL49" s="3"/>
      <x:c r="AM49" s="3"/>
    </x:row>
    <x:row r="50" ht="23" customHeight="1">
      <x:c r="A50" s="2"/>
      <x:c r="B50" s="2"/>
      <x:c r="C50" s="2"/>
      <x:c r="D50" s="3"/>
      <x:c r="E50" s="3"/>
      <x:c r="F50" s="3"/>
      <x:c r="G50" s="3"/>
      <x:c r="H50" s="3"/>
      <x:c r="I50" s="3"/>
      <x:c r="J50" s="3"/>
      <x:c r="K50" s="3"/>
      <x:c r="L50" s="3"/>
      <x:c r="M50" s="3"/>
      <x:c r="N50" s="3"/>
      <x:c r="O50" s="3"/>
      <x:c r="P50" s="3"/>
      <x:c r="Q50" s="3"/>
      <x:c r="R50" s="3"/>
      <x:c r="S50" s="3"/>
      <x:c r="T50" s="3"/>
      <x:c r="U50" s="3"/>
      <x:c r="V50" s="3"/>
      <x:c r="W50" s="3"/>
      <x:c r="X50" s="3"/>
      <x:c r="Y50" s="3"/>
      <x:c r="Z50" s="3"/>
      <x:c r="AA50" s="3"/>
      <x:c r="AB50" s="3"/>
      <x:c r="AC50" s="3"/>
      <x:c r="AD50" s="3"/>
      <x:c r="AE50" s="3"/>
      <x:c r="AF50" s="3"/>
      <x:c r="AG50" s="3"/>
      <x:c r="AH50" s="3"/>
      <x:c r="AI50" s="3"/>
      <x:c r="AJ50" s="3"/>
      <x:c r="AK50" s="3"/>
      <x:c r="AL50" s="3"/>
      <x:c r="AM50" s="3"/>
    </x:row>
    <x:row r="51" ht="23" customHeight="1">
      <x:c r="A51" s="2"/>
      <x:c r="B51" s="2"/>
      <x:c r="C51" s="2"/>
      <x:c r="D51" s="3"/>
      <x:c r="E51" s="3"/>
      <x:c r="F51" s="3"/>
      <x:c r="G51" s="3"/>
      <x:c r="H51" s="3"/>
      <x:c r="I51" s="3"/>
      <x:c r="J51" s="3"/>
      <x:c r="K51" s="3"/>
      <x:c r="L51" s="3"/>
      <x:c r="M51" s="3"/>
      <x:c r="N51" s="3"/>
      <x:c r="O51" s="3"/>
      <x:c r="P51" s="3"/>
      <x:c r="Q51" s="3"/>
      <x:c r="R51" s="3"/>
      <x:c r="S51" s="3"/>
      <x:c r="T51" s="3"/>
      <x:c r="U51" s="3"/>
      <x:c r="V51" s="3"/>
      <x:c r="W51" s="3"/>
      <x:c r="X51" s="3"/>
      <x:c r="Y51" s="3"/>
      <x:c r="Z51" s="3"/>
      <x:c r="AA51" s="3"/>
      <x:c r="AB51" s="3"/>
      <x:c r="AC51" s="3"/>
      <x:c r="AD51" s="3"/>
      <x:c r="AE51" s="3"/>
      <x:c r="AF51" s="3"/>
      <x:c r="AG51" s="3"/>
      <x:c r="AH51" s="3"/>
      <x:c r="AI51" s="3"/>
      <x:c r="AJ51" s="3"/>
      <x:c r="AK51" s="3"/>
      <x:c r="AL51" s="3"/>
      <x:c r="AM51" s="3"/>
    </x:row>
    <x:row r="52" ht="23" customHeight="1">
      <x:c r="A52" s="2"/>
      <x:c r="B52" s="2"/>
      <x:c r="C52" s="2"/>
      <x:c r="D52" s="3"/>
      <x:c r="E52" s="3"/>
      <x:c r="F52" s="3"/>
      <x:c r="G52" s="3"/>
      <x:c r="H52" s="3"/>
      <x:c r="I52" s="3"/>
      <x:c r="J52" s="3"/>
      <x:c r="K52" s="3"/>
      <x:c r="L52" s="3"/>
      <x:c r="M52" s="3"/>
      <x:c r="N52" s="3"/>
      <x:c r="O52" s="3"/>
      <x:c r="P52" s="3"/>
      <x:c r="Q52" s="3"/>
      <x:c r="R52" s="3"/>
      <x:c r="S52" s="3"/>
      <x:c r="T52" s="3"/>
      <x:c r="U52" s="3"/>
      <x:c r="V52" s="3"/>
      <x:c r="W52" s="3"/>
      <x:c r="X52" s="3"/>
      <x:c r="Y52" s="3"/>
      <x:c r="Z52" s="3"/>
      <x:c r="AA52" s="3"/>
      <x:c r="AB52" s="3"/>
      <x:c r="AC52" s="3"/>
      <x:c r="AD52" s="3"/>
      <x:c r="AE52" s="3"/>
      <x:c r="AF52" s="3"/>
      <x:c r="AG52" s="3"/>
      <x:c r="AH52" s="3"/>
      <x:c r="AI52" s="3"/>
      <x:c r="AJ52" s="3"/>
      <x:c r="AK52" s="3"/>
      <x:c r="AL52" s="3"/>
      <x:c r="AM52" s="3"/>
    </x:row>
  </x:sheetData>
  <x:dataValidations count="1">
    <x:dataValidation type="whole" operator="between" sqref="D4">
      <x:formula1>1</x:formula1>
      <x:formula2>11</x:formula2>
    </x:dataValidation>
  </x:dataValidations>
  <x:pageMargins left="0.7" right="0.7" top="0.75" bottom="0.75" header="0.3" footer="0.3"/>
</x:worksheet>
</file>

<file path=xl/worksheets/sheet3.xml><?xml version="1.0" encoding="utf-8"?>
<x:worksheet xmlns:x="http://schemas.openxmlformats.org/spreadsheetml/2006/main">
  <x:sheetPr>
    <x:tabColor rgb="FF0D746D"/>
  </x:sheetPr>
  <x:sheetViews>
    <x:sheetView showGridLines="0" workbookViewId="0">
      <x:pane xSplit="3" ySplit="6" topLeftCell="D7" activePane="bottomRight" state="frozen"/>
    </x:sheetView>
  </x:sheetViews>
  <x:sheetFormatPr defaultRowHeight="15"/>
  <x:cols>
    <x:col min="1" max="1" width="2" hidden="0" customWidth="1"/>
    <x:col min="2" max="2" width="2" hidden="0" customWidth="1"/>
    <x:col min="3" max="3" width="46"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 min="21" max="21" width="15" hidden="0" customWidth="1"/>
    <x:col min="22" max="22" width="15" hidden="0" customWidth="1"/>
    <x:col min="23" max="23" width="15" hidden="0" customWidth="1"/>
    <x:col min="24" max="24" width="15" hidden="0" customWidth="1"/>
    <x:col min="25" max="25" width="15" hidden="0" customWidth="1"/>
    <x:col min="26" max="26" width="15" hidden="0" customWidth="1"/>
    <x:col min="27" max="27" width="15" hidden="0" customWidth="1"/>
    <x:col min="28" max="28" width="15" hidden="0" customWidth="1"/>
    <x:col min="29" max="29" width="15" hidden="0" customWidth="1"/>
    <x:col min="30" max="30" width="15" hidden="0" customWidth="1"/>
    <x:col min="31" max="31" width="15" hidden="0" customWidth="1"/>
    <x:col min="32" max="32" width="15" hidden="0" customWidth="1"/>
    <x:col min="33" max="33" width="15" hidden="0" customWidth="1"/>
    <x:col min="34" max="34" width="15" hidden="0" customWidth="1"/>
    <x:col min="35" max="35" width="15" hidden="0" customWidth="1"/>
    <x:col min="36" max="36" width="15" hidden="0" customWidth="1"/>
    <x:col min="37" max="37" width="15" hidden="0" customWidth="1"/>
    <x:col min="38" max="38" width="15" hidden="0" customWidth="1"/>
    <x:col min="39" max="39" width="15" hidden="0" customWidth="1"/>
  </x:cols>
  <x:sheetData>
    <x:row r="1" ht="23" customHeight="1">
      <x:c r="A1" s="2"/>
      <x:c r="B1" s="2"/>
      <x:c r="C1" s="2"/>
      <x:c r="D1" s="3"/>
      <x:c r="E1" s="3"/>
      <x:c r="F1" s="3"/>
      <x:c r="G1" s="3"/>
      <x:c r="H1" s="3"/>
      <x:c r="I1" s="3"/>
      <x:c r="J1" s="3"/>
      <x:c r="K1" s="3"/>
      <x:c r="L1" s="3"/>
      <x:c r="M1" s="3"/>
      <x:c r="N1" s="3"/>
      <x:c r="O1" s="3"/>
      <x:c r="P1" s="3"/>
      <x:c r="Q1" s="3"/>
      <x:c r="R1" s="3"/>
      <x:c r="S1" s="3"/>
      <x:c r="T1" s="3"/>
      <x:c r="U1" s="3"/>
      <x:c r="V1" s="3"/>
      <x:c r="W1" s="3"/>
      <x:c r="X1" s="3"/>
      <x:c r="Y1" s="3"/>
      <x:c r="Z1" s="3"/>
      <x:c r="AA1" s="3"/>
      <x:c r="AB1" s="3"/>
      <x:c r="AC1" s="3"/>
      <x:c r="AD1" s="3"/>
      <x:c r="AE1" s="3"/>
      <x:c r="AF1" s="3"/>
      <x:c r="AG1" s="3"/>
      <x:c r="AH1" s="3"/>
      <x:c r="AI1" s="3"/>
      <x:c r="AJ1" s="3"/>
      <x:c r="AK1" s="3"/>
      <x:c r="AL1" s="3"/>
      <x:c r="AM1" s="3"/>
    </x:row>
    <x:row r="2" ht="23" customHeight="1">
      <x:c r="A2" s="2"/>
      <x:c r="B2" s="2"/>
      <x:c r="C2" s="4" t="str">
        <x:v>Monthly company projection (INR lakh)</x:v>
      </x:c>
      <x:c r="D2" s="5"/>
      <x:c r="E2" s="5"/>
      <x:c r="F2" s="5"/>
      <x:c r="G2" s="5"/>
      <x:c r="H2" s="5"/>
      <x:c r="I2" s="5"/>
      <x:c r="J2" s="5"/>
      <x:c r="K2" s="5"/>
      <x:c r="L2" s="3"/>
      <x:c r="M2" s="3"/>
      <x:c r="N2" s="3"/>
      <x:c r="O2" s="3"/>
      <x:c r="P2" s="3"/>
      <x:c r="Q2" s="3"/>
      <x:c r="R2" s="3"/>
      <x:c r="S2" s="3"/>
      <x:c r="T2" s="3"/>
      <x:c r="U2" s="3"/>
      <x:c r="V2" s="3"/>
      <x:c r="W2" s="3"/>
      <x:c r="X2" s="3"/>
      <x:c r="Y2" s="3"/>
      <x:c r="Z2" s="3"/>
      <x:c r="AA2" s="3"/>
      <x:c r="AB2" s="3"/>
      <x:c r="AC2" s="3"/>
      <x:c r="AD2" s="3"/>
      <x:c r="AE2" s="3"/>
      <x:c r="AF2" s="3"/>
      <x:c r="AG2" s="3"/>
      <x:c r="AH2" s="3"/>
      <x:c r="AI2" s="3"/>
      <x:c r="AJ2" s="3"/>
      <x:c r="AK2" s="3"/>
      <x:c r="AL2" s="3"/>
      <x:c r="AM2" s="3"/>
    </x:row>
    <x:row r="3" ht="23" customHeight="1">
      <x:c r="A3" s="2"/>
      <x:c r="B3" s="2"/>
      <x:c r="C3" s="6"/>
      <x:c r="D3" s="7"/>
      <x:c r="E3" s="7"/>
      <x:c r="F3" s="7"/>
      <x:c r="G3" s="7"/>
      <x:c r="H3" s="7"/>
      <x:c r="I3" s="7"/>
      <x:c r="J3" s="7"/>
      <x:c r="K3" s="7"/>
      <x:c r="L3" s="3"/>
      <x:c r="M3" s="3"/>
      <x:c r="N3" s="3"/>
      <x:c r="O3" s="3"/>
      <x:c r="P3" s="3"/>
      <x:c r="Q3" s="3"/>
      <x:c r="R3" s="3"/>
      <x:c r="S3" s="3"/>
      <x:c r="T3" s="3"/>
      <x:c r="U3" s="3"/>
      <x:c r="V3" s="3"/>
      <x:c r="W3" s="3"/>
      <x:c r="X3" s="3"/>
      <x:c r="Y3" s="3"/>
      <x:c r="Z3" s="3"/>
      <x:c r="AA3" s="3"/>
      <x:c r="AB3" s="3"/>
      <x:c r="AC3" s="3"/>
      <x:c r="AD3" s="3"/>
      <x:c r="AE3" s="3"/>
      <x:c r="AF3" s="3"/>
      <x:c r="AG3" s="3"/>
      <x:c r="AH3" s="3"/>
      <x:c r="AI3" s="3"/>
      <x:c r="AJ3" s="3"/>
      <x:c r="AK3" s="3"/>
      <x:c r="AL3" s="3"/>
      <x:c r="AM3" s="3"/>
    </x:row>
    <x:row r="4" ht="23" customHeight="1">
      <x:c r="A4" s="2"/>
      <x:c r="B4" s="2"/>
      <x:c r="C4" s="2" t="str">
        <x:v>Selected case</x:v>
      </x:c>
      <x:c r="D4" s="30" t="str">
        <x:f>'Assumptions'!D5</x:f>
        <x:v>Approved growth target</x:v>
      </x:c>
      <x:c r="E4" s="3"/>
      <x:c r="F4" s="3"/>
      <x:c r="G4" s="3"/>
      <x:c r="H4" s="3"/>
      <x:c r="I4" s="3"/>
      <x:c r="J4" s="3"/>
      <x:c r="K4" s="3"/>
      <x:c r="L4" s="3"/>
      <x:c r="M4" s="3"/>
      <x:c r="N4" s="3"/>
      <x:c r="O4" s="3"/>
      <x:c r="P4" s="3"/>
      <x:c r="Q4" s="3"/>
      <x:c r="R4" s="3"/>
      <x:c r="S4" s="3"/>
      <x:c r="T4" s="3"/>
      <x:c r="U4" s="3"/>
      <x:c r="V4" s="3"/>
      <x:c r="W4" s="3"/>
      <x:c r="X4" s="3"/>
      <x:c r="Y4" s="3"/>
      <x:c r="Z4" s="3"/>
      <x:c r="AA4" s="3"/>
      <x:c r="AB4" s="3"/>
      <x:c r="AC4" s="3"/>
      <x:c r="AD4" s="3"/>
      <x:c r="AE4" s="3"/>
      <x:c r="AF4" s="3"/>
      <x:c r="AG4" s="3"/>
      <x:c r="AH4" s="3"/>
      <x:c r="AI4" s="3"/>
      <x:c r="AJ4" s="3"/>
      <x:c r="AK4" s="3"/>
      <x:c r="AL4" s="3"/>
      <x:c r="AM4" s="3"/>
    </x:row>
    <x:row r="5" ht="23" customHeight="1">
      <x:c r="A5" s="2"/>
      <x:c r="B5" s="2"/>
      <x:c r="C5" s="2"/>
      <x:c r="D5" s="3"/>
      <x:c r="E5" s="3"/>
      <x:c r="F5" s="3"/>
      <x:c r="G5" s="3"/>
      <x:c r="H5" s="3"/>
      <x:c r="I5" s="3"/>
      <x:c r="J5" s="3"/>
      <x:c r="K5" s="3"/>
      <x:c r="L5" s="3"/>
      <x:c r="M5" s="3"/>
      <x:c r="N5" s="3"/>
      <x:c r="O5" s="3"/>
      <x:c r="P5" s="3"/>
      <x:c r="Q5" s="3"/>
      <x:c r="R5" s="3"/>
      <x:c r="S5" s="3"/>
      <x:c r="T5" s="3"/>
      <x:c r="U5" s="3"/>
      <x:c r="V5" s="3"/>
      <x:c r="W5" s="3"/>
      <x:c r="X5" s="3"/>
      <x:c r="Y5" s="3"/>
      <x:c r="Z5" s="3"/>
      <x:c r="AA5" s="3"/>
      <x:c r="AB5" s="3"/>
      <x:c r="AC5" s="3"/>
      <x:c r="AD5" s="3"/>
      <x:c r="AE5" s="3"/>
      <x:c r="AF5" s="3"/>
      <x:c r="AG5" s="3"/>
      <x:c r="AH5" s="3"/>
      <x:c r="AI5" s="3"/>
      <x:c r="AJ5" s="3"/>
      <x:c r="AK5" s="3"/>
      <x:c r="AL5" s="3"/>
      <x:c r="AM5" s="3"/>
    </x:row>
    <x:row r="6" ht="30" customHeight="1">
      <x:c r="A6" s="2"/>
      <x:c r="B6" s="2"/>
      <x:c r="C6" s="15" t="str">
        <x:v>Month</x:v>
      </x:c>
      <x:c r="D6" s="27" t="n">
        <x:v>1</x:v>
      </x:c>
      <x:c r="E6" s="27" t="n">
        <x:v>2</x:v>
      </x:c>
      <x:c r="F6" s="27" t="n">
        <x:v>3</x:v>
      </x:c>
      <x:c r="G6" s="27" t="n">
        <x:v>4</x:v>
      </x:c>
      <x:c r="H6" s="27" t="n">
        <x:v>5</x:v>
      </x:c>
      <x:c r="I6" s="27" t="n">
        <x:v>6</x:v>
      </x:c>
      <x:c r="J6" s="27" t="n">
        <x:v>7</x:v>
      </x:c>
      <x:c r="K6" s="27" t="n">
        <x:v>8</x:v>
      </x:c>
      <x:c r="L6" s="27" t="n">
        <x:v>9</x:v>
      </x:c>
      <x:c r="M6" s="27" t="n">
        <x:v>10</x:v>
      </x:c>
      <x:c r="N6" s="27" t="n">
        <x:v>11</x:v>
      </x:c>
      <x:c r="O6" s="27" t="n">
        <x:v>12</x:v>
      </x:c>
      <x:c r="P6" s="27" t="n">
        <x:v>13</x:v>
      </x:c>
      <x:c r="Q6" s="27" t="n">
        <x:v>14</x:v>
      </x:c>
      <x:c r="R6" s="27" t="n">
        <x:v>15</x:v>
      </x:c>
      <x:c r="S6" s="27" t="n">
        <x:v>16</x:v>
      </x:c>
      <x:c r="T6" s="27" t="n">
        <x:v>17</x:v>
      </x:c>
      <x:c r="U6" s="27" t="n">
        <x:v>18</x:v>
      </x:c>
      <x:c r="V6" s="27" t="n">
        <x:v>19</x:v>
      </x:c>
      <x:c r="W6" s="27" t="n">
        <x:v>20</x:v>
      </x:c>
      <x:c r="X6" s="27" t="n">
        <x:v>21</x:v>
      </x:c>
      <x:c r="Y6" s="27" t="n">
        <x:v>22</x:v>
      </x:c>
      <x:c r="Z6" s="27" t="n">
        <x:v>23</x:v>
      </x:c>
      <x:c r="AA6" s="27" t="n">
        <x:v>24</x:v>
      </x:c>
      <x:c r="AB6" s="27" t="n">
        <x:v>25</x:v>
      </x:c>
      <x:c r="AC6" s="27" t="n">
        <x:v>26</x:v>
      </x:c>
      <x:c r="AD6" s="27" t="n">
        <x:v>27</x:v>
      </x:c>
      <x:c r="AE6" s="27" t="n">
        <x:v>28</x:v>
      </x:c>
      <x:c r="AF6" s="27" t="n">
        <x:v>29</x:v>
      </x:c>
      <x:c r="AG6" s="27" t="n">
        <x:v>30</x:v>
      </x:c>
      <x:c r="AH6" s="27" t="n">
        <x:v>31</x:v>
      </x:c>
      <x:c r="AI6" s="27" t="n">
        <x:v>32</x:v>
      </x:c>
      <x:c r="AJ6" s="27" t="n">
        <x:v>33</x:v>
      </x:c>
      <x:c r="AK6" s="27" t="n">
        <x:v>34</x:v>
      </x:c>
      <x:c r="AL6" s="27" t="n">
        <x:v>35</x:v>
      </x:c>
      <x:c r="AM6" s="27" t="n">
        <x:v>36</x:v>
      </x:c>
    </x:row>
    <x:row r="7" ht="23" customHeight="1">
      <x:c r="A7" s="2"/>
      <x:c r="B7" s="2"/>
      <x:c r="C7" s="2" t="str">
        <x:v>Year</x:v>
      </x:c>
      <x:c r="D7" s="26" t="n">
        <x:f>ROUNDUP(D$6/12,0)</x:f>
        <x:v>1</x:v>
      </x:c>
      <x:c r="E7" s="26" t="n">
        <x:f>ROUNDUP(E$6/12,0)</x:f>
        <x:v>1</x:v>
      </x:c>
      <x:c r="F7" s="26" t="n">
        <x:f>ROUNDUP(F$6/12,0)</x:f>
        <x:v>1</x:v>
      </x:c>
      <x:c r="G7" s="26" t="n">
        <x:f>ROUNDUP(G$6/12,0)</x:f>
        <x:v>1</x:v>
      </x:c>
      <x:c r="H7" s="26" t="n">
        <x:f>ROUNDUP(H$6/12,0)</x:f>
        <x:v>1</x:v>
      </x:c>
      <x:c r="I7" s="26" t="n">
        <x:f>ROUNDUP(I$6/12,0)</x:f>
        <x:v>1</x:v>
      </x:c>
      <x:c r="J7" s="26" t="n">
        <x:f>ROUNDUP(J$6/12,0)</x:f>
        <x:v>1</x:v>
      </x:c>
      <x:c r="K7" s="26" t="n">
        <x:f>ROUNDUP(K$6/12,0)</x:f>
        <x:v>1</x:v>
      </x:c>
      <x:c r="L7" s="26" t="n">
        <x:f>ROUNDUP(L$6/12,0)</x:f>
        <x:v>1</x:v>
      </x:c>
      <x:c r="M7" s="26" t="n">
        <x:f>ROUNDUP(M$6/12,0)</x:f>
        <x:v>1</x:v>
      </x:c>
      <x:c r="N7" s="26" t="n">
        <x:f>ROUNDUP(N$6/12,0)</x:f>
        <x:v>1</x:v>
      </x:c>
      <x:c r="O7" s="26" t="n">
        <x:f>ROUNDUP(O$6/12,0)</x:f>
        <x:v>1</x:v>
      </x:c>
      <x:c r="P7" s="26" t="n">
        <x:f>ROUNDUP(P$6/12,0)</x:f>
        <x:v>2</x:v>
      </x:c>
      <x:c r="Q7" s="26" t="n">
        <x:f>ROUNDUP(Q$6/12,0)</x:f>
        <x:v>2</x:v>
      </x:c>
      <x:c r="R7" s="26" t="n">
        <x:f>ROUNDUP(R$6/12,0)</x:f>
        <x:v>2</x:v>
      </x:c>
      <x:c r="S7" s="26" t="n">
        <x:f>ROUNDUP(S$6/12,0)</x:f>
        <x:v>2</x:v>
      </x:c>
      <x:c r="T7" s="26" t="n">
        <x:f>ROUNDUP(T$6/12,0)</x:f>
        <x:v>2</x:v>
      </x:c>
      <x:c r="U7" s="26" t="n">
        <x:f>ROUNDUP(U$6/12,0)</x:f>
        <x:v>2</x:v>
      </x:c>
      <x:c r="V7" s="26" t="n">
        <x:f>ROUNDUP(V$6/12,0)</x:f>
        <x:v>2</x:v>
      </x:c>
      <x:c r="W7" s="26" t="n">
        <x:f>ROUNDUP(W$6/12,0)</x:f>
        <x:v>2</x:v>
      </x:c>
      <x:c r="X7" s="26" t="n">
        <x:f>ROUNDUP(X$6/12,0)</x:f>
        <x:v>2</x:v>
      </x:c>
      <x:c r="Y7" s="26" t="n">
        <x:f>ROUNDUP(Y$6/12,0)</x:f>
        <x:v>2</x:v>
      </x:c>
      <x:c r="Z7" s="26" t="n">
        <x:f>ROUNDUP(Z$6/12,0)</x:f>
        <x:v>2</x:v>
      </x:c>
      <x:c r="AA7" s="26" t="n">
        <x:f>ROUNDUP(AA$6/12,0)</x:f>
        <x:v>2</x:v>
      </x:c>
      <x:c r="AB7" s="26" t="n">
        <x:f>ROUNDUP(AB$6/12,0)</x:f>
        <x:v>3</x:v>
      </x:c>
      <x:c r="AC7" s="26" t="n">
        <x:f>ROUNDUP(AC$6/12,0)</x:f>
        <x:v>3</x:v>
      </x:c>
      <x:c r="AD7" s="26" t="n">
        <x:f>ROUNDUP(AD$6/12,0)</x:f>
        <x:v>3</x:v>
      </x:c>
      <x:c r="AE7" s="26" t="n">
        <x:f>ROUNDUP(AE$6/12,0)</x:f>
        <x:v>3</x:v>
      </x:c>
      <x:c r="AF7" s="26" t="n">
        <x:f>ROUNDUP(AF$6/12,0)</x:f>
        <x:v>3</x:v>
      </x:c>
      <x:c r="AG7" s="26" t="n">
        <x:f>ROUNDUP(AG$6/12,0)</x:f>
        <x:v>3</x:v>
      </x:c>
      <x:c r="AH7" s="26" t="n">
        <x:f>ROUNDUP(AH$6/12,0)</x:f>
        <x:v>3</x:v>
      </x:c>
      <x:c r="AI7" s="26" t="n">
        <x:f>ROUNDUP(AI$6/12,0)</x:f>
        <x:v>3</x:v>
      </x:c>
      <x:c r="AJ7" s="26" t="n">
        <x:f>ROUNDUP(AJ$6/12,0)</x:f>
        <x:v>3</x:v>
      </x:c>
      <x:c r="AK7" s="26" t="n">
        <x:f>ROUNDUP(AK$6/12,0)</x:f>
        <x:v>3</x:v>
      </x:c>
      <x:c r="AL7" s="26" t="n">
        <x:f>ROUNDUP(AL$6/12,0)</x:f>
        <x:v>3</x:v>
      </x:c>
      <x:c r="AM7" s="26" t="n">
        <x:f>ROUNDUP(AM$6/12,0)</x:f>
        <x:v>3</x:v>
      </x:c>
    </x:row>
    <x:row r="8" ht="23" customHeight="1">
      <x:c r="A8" s="2"/>
      <x:c r="B8" s="2"/>
      <x:c r="C8" s="2" t="str">
        <x:v>Base year-end monthly revenue target</x:v>
      </x:c>
      <x:c r="D8" s="30" t="n">
        <x:f>'Categories'!$F$18</x:f>
        <x:v>70</x:v>
      </x:c>
      <x:c r="E8" s="30" t="n">
        <x:f>'Categories'!$F$18</x:f>
        <x:v>70</x:v>
      </x:c>
      <x:c r="F8" s="30" t="n">
        <x:f>'Categories'!$F$18</x:f>
        <x:v>70</x:v>
      </x:c>
      <x:c r="G8" s="30" t="n">
        <x:f>'Categories'!$F$18</x:f>
        <x:v>70</x:v>
      </x:c>
      <x:c r="H8" s="30" t="n">
        <x:f>'Categories'!$F$18</x:f>
        <x:v>70</x:v>
      </x:c>
      <x:c r="I8" s="30" t="n">
        <x:f>'Categories'!$F$18</x:f>
        <x:v>70</x:v>
      </x:c>
      <x:c r="J8" s="30" t="n">
        <x:f>'Categories'!$F$18</x:f>
        <x:v>70</x:v>
      </x:c>
      <x:c r="K8" s="30" t="n">
        <x:f>'Categories'!$F$18</x:f>
        <x:v>70</x:v>
      </x:c>
      <x:c r="L8" s="30" t="n">
        <x:f>'Categories'!$F$18</x:f>
        <x:v>70</x:v>
      </x:c>
      <x:c r="M8" s="30" t="n">
        <x:f>'Categories'!$F$18</x:f>
        <x:v>70</x:v>
      </x:c>
      <x:c r="N8" s="30" t="n">
        <x:f>'Categories'!$F$18</x:f>
        <x:v>70</x:v>
      </x:c>
      <x:c r="O8" s="30" t="n">
        <x:f>'Categories'!$F$18</x:f>
        <x:v>70</x:v>
      </x:c>
      <x:c r="P8" s="30" t="n">
        <x:f>'Categories'!$F$18*(1+'Assumptions'!$D$29)*(1+'Assumptions'!$D$30)</x:f>
        <x:v>103.95</x:v>
      </x:c>
      <x:c r="Q8" s="30" t="n">
        <x:f>'Categories'!$F$18*(1+'Assumptions'!$D$29)*(1+'Assumptions'!$D$30)</x:f>
        <x:v>103.95</x:v>
      </x:c>
      <x:c r="R8" s="30" t="n">
        <x:f>'Categories'!$F$18*(1+'Assumptions'!$D$29)*(1+'Assumptions'!$D$30)</x:f>
        <x:v>103.95</x:v>
      </x:c>
      <x:c r="S8" s="30" t="n">
        <x:f>'Categories'!$F$18*(1+'Assumptions'!$D$29)*(1+'Assumptions'!$D$30)</x:f>
        <x:v>103.95</x:v>
      </x:c>
      <x:c r="T8" s="30" t="n">
        <x:f>'Categories'!$F$18*(1+'Assumptions'!$D$29)*(1+'Assumptions'!$D$30)</x:f>
        <x:v>103.95</x:v>
      </x:c>
      <x:c r="U8" s="30" t="n">
        <x:f>'Categories'!$F$18*(1+'Assumptions'!$D$29)*(1+'Assumptions'!$D$30)</x:f>
        <x:v>103.95</x:v>
      </x:c>
      <x:c r="V8" s="30" t="n">
        <x:f>'Categories'!$F$18*(1+'Assumptions'!$D$29)*(1+'Assumptions'!$D$30)</x:f>
        <x:v>103.95</x:v>
      </x:c>
      <x:c r="W8" s="30" t="n">
        <x:f>'Categories'!$F$18*(1+'Assumptions'!$D$29)*(1+'Assumptions'!$D$30)</x:f>
        <x:v>103.95</x:v>
      </x:c>
      <x:c r="X8" s="30" t="n">
        <x:f>'Categories'!$F$18*(1+'Assumptions'!$D$29)*(1+'Assumptions'!$D$30)</x:f>
        <x:v>103.95</x:v>
      </x:c>
      <x:c r="Y8" s="30" t="n">
        <x:f>'Categories'!$F$18*(1+'Assumptions'!$D$29)*(1+'Assumptions'!$D$30)</x:f>
        <x:v>103.95</x:v>
      </x:c>
      <x:c r="Z8" s="30" t="n">
        <x:f>'Categories'!$F$18*(1+'Assumptions'!$D$29)*(1+'Assumptions'!$D$30)</x:f>
        <x:v>103.95</x:v>
      </x:c>
      <x:c r="AA8" s="30" t="n">
        <x:f>'Categories'!$F$18*(1+'Assumptions'!$D$29)*(1+'Assumptions'!$D$30)</x:f>
        <x:v>103.95</x:v>
      </x:c>
      <x:c r="AB8" s="30" t="n">
        <x:f>$AA$8*(1+'Assumptions'!$D$31)*(1+'Assumptions'!$D$32)</x:f>
        <x:v>142.93125</x:v>
      </x:c>
      <x:c r="AC8" s="30" t="n">
        <x:f>$AA$8*(1+'Assumptions'!$D$31)*(1+'Assumptions'!$D$32)</x:f>
        <x:v>142.93125</x:v>
      </x:c>
      <x:c r="AD8" s="30" t="n">
        <x:f>$AA$8*(1+'Assumptions'!$D$31)*(1+'Assumptions'!$D$32)</x:f>
        <x:v>142.93125</x:v>
      </x:c>
      <x:c r="AE8" s="30" t="n">
        <x:f>$AA$8*(1+'Assumptions'!$D$31)*(1+'Assumptions'!$D$32)</x:f>
        <x:v>142.93125</x:v>
      </x:c>
      <x:c r="AF8" s="30" t="n">
        <x:f>$AA$8*(1+'Assumptions'!$D$31)*(1+'Assumptions'!$D$32)</x:f>
        <x:v>142.93125</x:v>
      </x:c>
      <x:c r="AG8" s="30" t="n">
        <x:f>$AA$8*(1+'Assumptions'!$D$31)*(1+'Assumptions'!$D$32)</x:f>
        <x:v>142.93125</x:v>
      </x:c>
      <x:c r="AH8" s="30" t="n">
        <x:f>$AA$8*(1+'Assumptions'!$D$31)*(1+'Assumptions'!$D$32)</x:f>
        <x:v>142.93125</x:v>
      </x:c>
      <x:c r="AI8" s="30" t="n">
        <x:f>$AA$8*(1+'Assumptions'!$D$31)*(1+'Assumptions'!$D$32)</x:f>
        <x:v>142.93125</x:v>
      </x:c>
      <x:c r="AJ8" s="30" t="n">
        <x:f>$AA$8*(1+'Assumptions'!$D$31)*(1+'Assumptions'!$D$32)</x:f>
        <x:v>142.93125</x:v>
      </x:c>
      <x:c r="AK8" s="30" t="n">
        <x:f>$AA$8*(1+'Assumptions'!$D$31)*(1+'Assumptions'!$D$32)</x:f>
        <x:v>142.93125</x:v>
      </x:c>
      <x:c r="AL8" s="30" t="n">
        <x:f>$AA$8*(1+'Assumptions'!$D$31)*(1+'Assumptions'!$D$32)</x:f>
        <x:v>142.93125</x:v>
      </x:c>
      <x:c r="AM8" s="30" t="n">
        <x:f>$AA$8*(1+'Assumptions'!$D$31)*(1+'Assumptions'!$D$32)</x:f>
        <x:v>142.93125</x:v>
      </x:c>
    </x:row>
    <x:row r="9" ht="23" customHeight="1">
      <x:c r="A9" s="2"/>
      <x:c r="B9" s="2"/>
      <x:c r="C9" s="2" t="str">
        <x:v>Base monthly revenue ramp</x:v>
      </x:c>
      <x:c r="D9" s="30" t="n">
        <x:f>D8*'Assumptions'!D40</x:f>
        <x:v>0</x:v>
      </x:c>
      <x:c r="E9" s="30" t="n">
        <x:f>E8*'Assumptions'!E40</x:f>
        <x:v>0</x:v>
      </x:c>
      <x:c r="F9" s="30" t="n">
        <x:f>F8*'Assumptions'!F40</x:f>
        <x:v>0</x:v>
      </x:c>
      <x:c r="G9" s="30" t="n">
        <x:f>G8*'Assumptions'!G40</x:f>
        <x:v>8</x:v>
      </x:c>
      <x:c r="H9" s="30" t="n">
        <x:f>H8*'Assumptions'!H40</x:f>
        <x:v>16</x:v>
      </x:c>
      <x:c r="I9" s="30" t="n">
        <x:f>I8*'Assumptions'!I40</x:f>
        <x:v>25</x:v>
      </x:c>
      <x:c r="J9" s="30" t="n">
        <x:f>J8*'Assumptions'!J40</x:f>
        <x:v>35</x:v>
      </x:c>
      <x:c r="K9" s="30" t="n">
        <x:f>K8*'Assumptions'!K40</x:f>
        <x:v>42</x:v>
      </x:c>
      <x:c r="L9" s="30" t="n">
        <x:f>L8*'Assumptions'!L40</x:f>
        <x:v>49</x:v>
      </x:c>
      <x:c r="M9" s="30" t="n">
        <x:f>M8*'Assumptions'!M40</x:f>
        <x:v>56</x:v>
      </x:c>
      <x:c r="N9" s="30" t="n">
        <x:f>N8*'Assumptions'!N40</x:f>
        <x:v>63</x:v>
      </x:c>
      <x:c r="O9" s="30" t="n">
        <x:f>O8*'Assumptions'!O40</x:f>
        <x:v>70</x:v>
      </x:c>
      <x:c r="P9" s="10" t="n">
        <x:f>$O$8+(P8-$O$8)*(P$6-12)/12</x:f>
        <x:v>72.82916666666667</x:v>
      </x:c>
      <x:c r="Q9" s="10" t="n">
        <x:f>$O$8+(Q8-$O$8)*(Q$6-12)/12</x:f>
        <x:v>75.65833333333333</x:v>
      </x:c>
      <x:c r="R9" s="10" t="n">
        <x:f>$O$8+(R8-$O$8)*(R$6-12)/12</x:f>
        <x:v>78.4875</x:v>
      </x:c>
      <x:c r="S9" s="10" t="n">
        <x:f>$O$8+(S8-$O$8)*(S$6-12)/12</x:f>
        <x:v>81.31666666666666</x:v>
      </x:c>
      <x:c r="T9" s="10" t="n">
        <x:f>$O$8+(T8-$O$8)*(T$6-12)/12</x:f>
        <x:v>84.14583333333333</x:v>
      </x:c>
      <x:c r="U9" s="10" t="n">
        <x:f>$O$8+(U8-$O$8)*(U$6-12)/12</x:f>
        <x:v>86.975</x:v>
      </x:c>
      <x:c r="V9" s="10" t="n">
        <x:f>$O$8+(V8-$O$8)*(V$6-12)/12</x:f>
        <x:v>89.80416666666667</x:v>
      </x:c>
      <x:c r="W9" s="10" t="n">
        <x:f>$O$8+(W8-$O$8)*(W$6-12)/12</x:f>
        <x:v>92.63333333333334</x:v>
      </x:c>
      <x:c r="X9" s="10" t="n">
        <x:f>$O$8+(X8-$O$8)*(X$6-12)/12</x:f>
        <x:v>95.4625</x:v>
      </x:c>
      <x:c r="Y9" s="10" t="n">
        <x:f>$O$8+(Y8-$O$8)*(Y$6-12)/12</x:f>
        <x:v>98.29166666666667</x:v>
      </x:c>
      <x:c r="Z9" s="10" t="n">
        <x:f>$O$8+(Z8-$O$8)*(Z$6-12)/12</x:f>
        <x:v>101.12083333333334</x:v>
      </x:c>
      <x:c r="AA9" s="10" t="n">
        <x:f>$O$8+(AA8-$O$8)*(AA$6-12)/12</x:f>
        <x:v>103.95</x:v>
      </x:c>
      <x:c r="AB9" s="10" t="n">
        <x:f>$AA$8+(AB8-$AA$8)*(AB$6-24)/12</x:f>
        <x:v>107.1984375</x:v>
      </x:c>
      <x:c r="AC9" s="10" t="n">
        <x:f>$AA$8+(AC8-$AA$8)*(AC$6-24)/12</x:f>
        <x:v>110.446875</x:v>
      </x:c>
      <x:c r="AD9" s="10" t="n">
        <x:f>$AA$8+(AD8-$AA$8)*(AD$6-24)/12</x:f>
        <x:v>113.6953125</x:v>
      </x:c>
      <x:c r="AE9" s="10" t="n">
        <x:f>$AA$8+(AE8-$AA$8)*(AE$6-24)/12</x:f>
        <x:v>116.94375000000001</x:v>
      </x:c>
      <x:c r="AF9" s="10" t="n">
        <x:f>$AA$8+(AF8-$AA$8)*(AF$6-24)/12</x:f>
        <x:v>120.1921875</x:v>
      </x:c>
      <x:c r="AG9" s="10" t="n">
        <x:f>$AA$8+(AG8-$AA$8)*(AG$6-24)/12</x:f>
        <x:v>123.44062500000001</x:v>
      </x:c>
      <x:c r="AH9" s="10" t="n">
        <x:f>$AA$8+(AH8-$AA$8)*(AH$6-24)/12</x:f>
        <x:v>126.6890625</x:v>
      </x:c>
      <x:c r="AI9" s="10" t="n">
        <x:f>$AA$8+(AI8-$AA$8)*(AI$6-24)/12</x:f>
        <x:v>129.9375</x:v>
      </x:c>
      <x:c r="AJ9" s="10" t="n">
        <x:f>$AA$8+(AJ8-$AA$8)*(AJ$6-24)/12</x:f>
        <x:v>133.1859375</x:v>
      </x:c>
      <x:c r="AK9" s="10" t="n">
        <x:f>$AA$8+(AK8-$AA$8)*(AK$6-24)/12</x:f>
        <x:v>136.434375</x:v>
      </x:c>
      <x:c r="AL9" s="10" t="n">
        <x:f>$AA$8+(AL8-$AA$8)*(AL$6-24)/12</x:f>
        <x:v>139.6828125</x:v>
      </x:c>
      <x:c r="AM9" s="10" t="n">
        <x:f>$AA$8+(AM8-$AA$8)*(AM$6-24)/12</x:f>
        <x:v>142.93125</x:v>
      </x:c>
    </x:row>
    <x:row r="10" ht="23" customHeight="1">
      <x:c r="A10" s="2"/>
      <x:c r="B10" s="2"/>
      <x:c r="C10" s="39" t="str">
        <x:v>Selected advertising revenue</x:v>
      </x:c>
      <x:c r="D10" s="47" t="n">
        <x:f>IF(D$6&lt;='Assumptions'!D48,0,INDEX($D$9:$AM$9,1,D$6-'Assumptions'!D48)*'Assumptions'!D46)</x:f>
        <x:v>0</x:v>
      </x:c>
      <x:c r="E10" s="47" t="n">
        <x:f>IF(E$6&lt;='Assumptions'!E48,0,INDEX($D$9:$AM$9,1,E$6-'Assumptions'!E48)*'Assumptions'!E46)</x:f>
        <x:v>0</x:v>
      </x:c>
      <x:c r="F10" s="47" t="n">
        <x:f>IF(F$6&lt;='Assumptions'!F48,0,INDEX($D$9:$AM$9,1,F$6-'Assumptions'!F48)*'Assumptions'!F46)</x:f>
        <x:v>0</x:v>
      </x:c>
      <x:c r="G10" s="47" t="n">
        <x:f>IF(G$6&lt;='Assumptions'!G48,0,INDEX($D$9:$AM$9,1,G$6-'Assumptions'!G48)*'Assumptions'!G46)</x:f>
        <x:v>8</x:v>
      </x:c>
      <x:c r="H10" s="47" t="n">
        <x:f>IF(H$6&lt;='Assumptions'!H48,0,INDEX($D$9:$AM$9,1,H$6-'Assumptions'!H48)*'Assumptions'!H46)</x:f>
        <x:v>16</x:v>
      </x:c>
      <x:c r="I10" s="47" t="n">
        <x:f>IF(I$6&lt;='Assumptions'!I48,0,INDEX($D$9:$AM$9,1,I$6-'Assumptions'!I48)*'Assumptions'!I46)</x:f>
        <x:v>25</x:v>
      </x:c>
      <x:c r="J10" s="47" t="n">
        <x:f>IF(J$6&lt;='Assumptions'!J48,0,INDEX($D$9:$AM$9,1,J$6-'Assumptions'!J48)*'Assumptions'!J46)</x:f>
        <x:v>35</x:v>
      </x:c>
      <x:c r="K10" s="47" t="n">
        <x:f>IF(K$6&lt;='Assumptions'!K48,0,INDEX($D$9:$AM$9,1,K$6-'Assumptions'!K48)*'Assumptions'!K46)</x:f>
        <x:v>42</x:v>
      </x:c>
      <x:c r="L10" s="47" t="n">
        <x:f>IF(L$6&lt;='Assumptions'!L48,0,INDEX($D$9:$AM$9,1,L$6-'Assumptions'!L48)*'Assumptions'!L46)</x:f>
        <x:v>49</x:v>
      </x:c>
      <x:c r="M10" s="47" t="n">
        <x:f>IF(M$6&lt;='Assumptions'!M48,0,INDEX($D$9:$AM$9,1,M$6-'Assumptions'!M48)*'Assumptions'!M46)</x:f>
        <x:v>56</x:v>
      </x:c>
      <x:c r="N10" s="47" t="n">
        <x:f>IF(N$6&lt;='Assumptions'!N48,0,INDEX($D$9:$AM$9,1,N$6-'Assumptions'!N48)*'Assumptions'!N46)</x:f>
        <x:v>63</x:v>
      </x:c>
      <x:c r="O10" s="47" t="n">
        <x:f>IF(O$6&lt;='Assumptions'!O48,0,INDEX($D$9:$AM$9,1,O$6-'Assumptions'!O48)*'Assumptions'!O46)</x:f>
        <x:v>70</x:v>
      </x:c>
      <x:c r="P10" s="47" t="n">
        <x:f>IF(P$6&lt;='Assumptions'!P48,0,INDEX($D$9:$AM$9,1,P$6-'Assumptions'!P48)*'Assumptions'!P46)</x:f>
        <x:v>72.82916666666667</x:v>
      </x:c>
      <x:c r="Q10" s="47" t="n">
        <x:f>IF(Q$6&lt;='Assumptions'!Q48,0,INDEX($D$9:$AM$9,1,Q$6-'Assumptions'!Q48)*'Assumptions'!Q46)</x:f>
        <x:v>75.65833333333333</x:v>
      </x:c>
      <x:c r="R10" s="47" t="n">
        <x:f>IF(R$6&lt;='Assumptions'!R48,0,INDEX($D$9:$AM$9,1,R$6-'Assumptions'!R48)*'Assumptions'!R46)</x:f>
        <x:v>78.4875</x:v>
      </x:c>
      <x:c r="S10" s="47" t="n">
        <x:f>IF(S$6&lt;='Assumptions'!S48,0,INDEX($D$9:$AM$9,1,S$6-'Assumptions'!S48)*'Assumptions'!S46)</x:f>
        <x:v>81.31666666666666</x:v>
      </x:c>
      <x:c r="T10" s="47" t="n">
        <x:f>IF(T$6&lt;='Assumptions'!T48,0,INDEX($D$9:$AM$9,1,T$6-'Assumptions'!T48)*'Assumptions'!T46)</x:f>
        <x:v>84.14583333333333</x:v>
      </x:c>
      <x:c r="U10" s="47" t="n">
        <x:f>IF(U$6&lt;='Assumptions'!U48,0,INDEX($D$9:$AM$9,1,U$6-'Assumptions'!U48)*'Assumptions'!U46)</x:f>
        <x:v>86.975</x:v>
      </x:c>
      <x:c r="V10" s="47" t="n">
        <x:f>IF(V$6&lt;='Assumptions'!V48,0,INDEX($D$9:$AM$9,1,V$6-'Assumptions'!V48)*'Assumptions'!V46)</x:f>
        <x:v>89.80416666666667</x:v>
      </x:c>
      <x:c r="W10" s="47" t="n">
        <x:f>IF(W$6&lt;='Assumptions'!W48,0,INDEX($D$9:$AM$9,1,W$6-'Assumptions'!W48)*'Assumptions'!W46)</x:f>
        <x:v>92.63333333333334</x:v>
      </x:c>
      <x:c r="X10" s="47" t="n">
        <x:f>IF(X$6&lt;='Assumptions'!X48,0,INDEX($D$9:$AM$9,1,X$6-'Assumptions'!X48)*'Assumptions'!X46)</x:f>
        <x:v>95.4625</x:v>
      </x:c>
      <x:c r="Y10" s="47" t="n">
        <x:f>IF(Y$6&lt;='Assumptions'!Y48,0,INDEX($D$9:$AM$9,1,Y$6-'Assumptions'!Y48)*'Assumptions'!Y46)</x:f>
        <x:v>98.29166666666667</x:v>
      </x:c>
      <x:c r="Z10" s="47" t="n">
        <x:f>IF(Z$6&lt;='Assumptions'!Z48,0,INDEX($D$9:$AM$9,1,Z$6-'Assumptions'!Z48)*'Assumptions'!Z46)</x:f>
        <x:v>101.12083333333334</x:v>
      </x:c>
      <x:c r="AA10" s="47" t="n">
        <x:f>IF(AA$6&lt;='Assumptions'!AA48,0,INDEX($D$9:$AM$9,1,AA$6-'Assumptions'!AA48)*'Assumptions'!AA46)</x:f>
        <x:v>103.95</x:v>
      </x:c>
      <x:c r="AB10" s="47" t="n">
        <x:f>IF(AB$6&lt;='Assumptions'!AB48,0,INDEX($D$9:$AM$9,1,AB$6-'Assumptions'!AB48)*'Assumptions'!AB46)</x:f>
        <x:v>107.1984375</x:v>
      </x:c>
      <x:c r="AC10" s="47" t="n">
        <x:f>IF(AC$6&lt;='Assumptions'!AC48,0,INDEX($D$9:$AM$9,1,AC$6-'Assumptions'!AC48)*'Assumptions'!AC46)</x:f>
        <x:v>110.446875</x:v>
      </x:c>
      <x:c r="AD10" s="47" t="n">
        <x:f>IF(AD$6&lt;='Assumptions'!AD48,0,INDEX($D$9:$AM$9,1,AD$6-'Assumptions'!AD48)*'Assumptions'!AD46)</x:f>
        <x:v>113.6953125</x:v>
      </x:c>
      <x:c r="AE10" s="47" t="n">
        <x:f>IF(AE$6&lt;='Assumptions'!AE48,0,INDEX($D$9:$AM$9,1,AE$6-'Assumptions'!AE48)*'Assumptions'!AE46)</x:f>
        <x:v>116.94375000000001</x:v>
      </x:c>
      <x:c r="AF10" s="47" t="n">
        <x:f>IF(AF$6&lt;='Assumptions'!AF48,0,INDEX($D$9:$AM$9,1,AF$6-'Assumptions'!AF48)*'Assumptions'!AF46)</x:f>
        <x:v>120.1921875</x:v>
      </x:c>
      <x:c r="AG10" s="47" t="n">
        <x:f>IF(AG$6&lt;='Assumptions'!AG48,0,INDEX($D$9:$AM$9,1,AG$6-'Assumptions'!AG48)*'Assumptions'!AG46)</x:f>
        <x:v>123.44062500000001</x:v>
      </x:c>
      <x:c r="AH10" s="47" t="n">
        <x:f>IF(AH$6&lt;='Assumptions'!AH48,0,INDEX($D$9:$AM$9,1,AH$6-'Assumptions'!AH48)*'Assumptions'!AH46)</x:f>
        <x:v>126.6890625</x:v>
      </x:c>
      <x:c r="AI10" s="47" t="n">
        <x:f>IF(AI$6&lt;='Assumptions'!AI48,0,INDEX($D$9:$AM$9,1,AI$6-'Assumptions'!AI48)*'Assumptions'!AI46)</x:f>
        <x:v>129.9375</x:v>
      </x:c>
      <x:c r="AJ10" s="47" t="n">
        <x:f>IF(AJ$6&lt;='Assumptions'!AJ48,0,INDEX($D$9:$AM$9,1,AJ$6-'Assumptions'!AJ48)*'Assumptions'!AJ46)</x:f>
        <x:v>133.1859375</x:v>
      </x:c>
      <x:c r="AK10" s="47" t="n">
        <x:f>IF(AK$6&lt;='Assumptions'!AK48,0,INDEX($D$9:$AM$9,1,AK$6-'Assumptions'!AK48)*'Assumptions'!AK46)</x:f>
        <x:v>136.434375</x:v>
      </x:c>
      <x:c r="AL10" s="47" t="n">
        <x:f>IF(AL$6&lt;='Assumptions'!AL48,0,INDEX($D$9:$AM$9,1,AL$6-'Assumptions'!AL48)*'Assumptions'!AL46)</x:f>
        <x:v>139.6828125</x:v>
      </x:c>
      <x:c r="AM10" s="47" t="n">
        <x:f>IF(AM$6&lt;='Assumptions'!AM48,0,INDEX($D$9:$AM$9,1,AM$6-'Assumptions'!AM48)*'Assumptions'!AM46)</x:f>
        <x:v>142.93125</x:v>
      </x:c>
    </x:row>
    <x:row r="11" ht="23" customHeight="1">
      <x:c r="A11" s="2"/>
      <x:c r="B11" s="2"/>
      <x:c r="C11" s="2" t="str">
        <x:v>Selling and unpaid bills allowance</x:v>
      </x:c>
      <x:c r="D11" s="30" t="n">
        <x:f>D10*SUM('Assumptions'!$D$23:$D$25)</x:f>
        <x:v>0</x:v>
      </x:c>
      <x:c r="E11" s="30" t="n">
        <x:f>E10*SUM('Assumptions'!$D$23:$D$25)</x:f>
        <x:v>0</x:v>
      </x:c>
      <x:c r="F11" s="30" t="n">
        <x:f>F10*SUM('Assumptions'!$D$23:$D$25)</x:f>
        <x:v>0</x:v>
      </x:c>
      <x:c r="G11" s="30" t="n">
        <x:f>G10*SUM('Assumptions'!$D$23:$D$25)</x:f>
        <x:v>2.5200000000000005</x:v>
      </x:c>
      <x:c r="H11" s="30" t="n">
        <x:f>H10*SUM('Assumptions'!$D$23:$D$25)</x:f>
        <x:v>5.040000000000001</x:v>
      </x:c>
      <x:c r="I11" s="30" t="n">
        <x:f>I10*SUM('Assumptions'!$D$23:$D$25)</x:f>
        <x:v>7.875000000000002</x:v>
      </x:c>
      <x:c r="J11" s="30" t="n">
        <x:f>J10*SUM('Assumptions'!$D$23:$D$25)</x:f>
        <x:v>11.025000000000002</x:v>
      </x:c>
      <x:c r="K11" s="30" t="n">
        <x:f>K10*SUM('Assumptions'!$D$23:$D$25)</x:f>
        <x:v>13.230000000000002</x:v>
      </x:c>
      <x:c r="L11" s="30" t="n">
        <x:f>L10*SUM('Assumptions'!$D$23:$D$25)</x:f>
        <x:v>15.435000000000002</x:v>
      </x:c>
      <x:c r="M11" s="30" t="n">
        <x:f>M10*SUM('Assumptions'!$D$23:$D$25)</x:f>
        <x:v>17.640000000000004</x:v>
      </x:c>
      <x:c r="N11" s="30" t="n">
        <x:f>N10*SUM('Assumptions'!$D$23:$D$25)</x:f>
        <x:v>19.845000000000002</x:v>
      </x:c>
      <x:c r="O11" s="30" t="n">
        <x:f>O10*SUM('Assumptions'!$D$23:$D$25)</x:f>
        <x:v>22.050000000000004</x:v>
      </x:c>
      <x:c r="P11" s="30" t="n">
        <x:f>P10*SUM('Assumptions'!$D$23:$D$25)</x:f>
        <x:v>22.941187500000005</x:v>
      </x:c>
      <x:c r="Q11" s="30" t="n">
        <x:f>Q10*SUM('Assumptions'!$D$23:$D$25)</x:f>
        <x:v>23.832375000000003</x:v>
      </x:c>
      <x:c r="R11" s="30" t="n">
        <x:f>R10*SUM('Assumptions'!$D$23:$D$25)</x:f>
        <x:v>24.723562500000003</x:v>
      </x:c>
      <x:c r="S11" s="30" t="n">
        <x:f>S10*SUM('Assumptions'!$D$23:$D$25)</x:f>
        <x:v>25.614750000000004</x:v>
      </x:c>
      <x:c r="T11" s="30" t="n">
        <x:f>T10*SUM('Assumptions'!$D$23:$D$25)</x:f>
        <x:v>26.5059375</x:v>
      </x:c>
      <x:c r="U11" s="30" t="n">
        <x:f>U10*SUM('Assumptions'!$D$23:$D$25)</x:f>
        <x:v>27.397125000000003</x:v>
      </x:c>
      <x:c r="V11" s="30" t="n">
        <x:f>V10*SUM('Assumptions'!$D$23:$D$25)</x:f>
        <x:v>28.288312500000007</x:v>
      </x:c>
      <x:c r="W11" s="30" t="n">
        <x:f>W10*SUM('Assumptions'!$D$23:$D$25)</x:f>
        <x:v>29.179500000000008</x:v>
      </x:c>
      <x:c r="X11" s="30" t="n">
        <x:f>X10*SUM('Assumptions'!$D$23:$D$25)</x:f>
        <x:v>30.07068750000001</x:v>
      </x:c>
      <x:c r="Y11" s="30" t="n">
        <x:f>Y10*SUM('Assumptions'!$D$23:$D$25)</x:f>
        <x:v>30.961875000000006</x:v>
      </x:c>
      <x:c r="Z11" s="30" t="n">
        <x:f>Z10*SUM('Assumptions'!$D$23:$D$25)</x:f>
        <x:v>31.853062500000007</x:v>
      </x:c>
      <x:c r="AA11" s="30" t="n">
        <x:f>AA10*SUM('Assumptions'!$D$23:$D$25)</x:f>
        <x:v>32.74425000000001</x:v>
      </x:c>
      <x:c r="AB11" s="30" t="n">
        <x:f>AB10*SUM('Assumptions'!$D$23:$D$25)</x:f>
        <x:v>33.76750781250001</x:v>
      </x:c>
      <x:c r="AC11" s="30" t="n">
        <x:f>AC10*SUM('Assumptions'!$D$23:$D$25)</x:f>
        <x:v>34.790765625000006</x:v>
      </x:c>
      <x:c r="AD11" s="30" t="n">
        <x:f>AD10*SUM('Assumptions'!$D$23:$D$25)</x:f>
        <x:v>35.814023437500005</x:v>
      </x:c>
      <x:c r="AE11" s="30" t="n">
        <x:f>AE10*SUM('Assumptions'!$D$23:$D$25)</x:f>
        <x:v>36.83728125000001</x:v>
      </x:c>
      <x:c r="AF11" s="30" t="n">
        <x:f>AF10*SUM('Assumptions'!$D$23:$D$25)</x:f>
        <x:v>37.86053906250001</x:v>
      </x:c>
      <x:c r="AG11" s="30" t="n">
        <x:f>AG10*SUM('Assumptions'!$D$23:$D$25)</x:f>
        <x:v>38.88379687500001</x:v>
      </x:c>
      <x:c r="AH11" s="30" t="n">
        <x:f>AH10*SUM('Assumptions'!$D$23:$D$25)</x:f>
        <x:v>39.90705468750001</x:v>
      </x:c>
      <x:c r="AI11" s="30" t="n">
        <x:f>AI10*SUM('Assumptions'!$D$23:$D$25)</x:f>
        <x:v>40.93031250000001</x:v>
      </x:c>
      <x:c r="AJ11" s="30" t="n">
        <x:f>AJ10*SUM('Assumptions'!$D$23:$D$25)</x:f>
        <x:v>41.953570312500005</x:v>
      </x:c>
      <x:c r="AK11" s="30" t="n">
        <x:f>AK10*SUM('Assumptions'!$D$23:$D$25)</x:f>
        <x:v>42.976828125000004</x:v>
      </x:c>
      <x:c r="AL11" s="30" t="n">
        <x:f>AL10*SUM('Assumptions'!$D$23:$D$25)</x:f>
        <x:v>44.00008593750001</x:v>
      </x:c>
      <x:c r="AM11" s="30" t="n">
        <x:f>AM10*SUM('Assumptions'!$D$23:$D$25)</x:f>
        <x:v>45.02334375000001</x:v>
      </x:c>
    </x:row>
    <x:row r="12" ht="23" customHeight="1">
      <x:c r="A12" s="2"/>
      <x:c r="B12" s="2"/>
      <x:c r="C12" s="2" t="str">
        <x:v>Contribution after commercial allowance</x:v>
      </x:c>
      <x:c r="D12" s="10" t="n">
        <x:f>D10-D11</x:f>
        <x:v>0</x:v>
      </x:c>
      <x:c r="E12" s="10" t="n">
        <x:f>E10-E11</x:f>
        <x:v>0</x:v>
      </x:c>
      <x:c r="F12" s="10" t="n">
        <x:f>F10-F11</x:f>
        <x:v>0</x:v>
      </x:c>
      <x:c r="G12" s="10" t="n">
        <x:f>G10-G11</x:f>
        <x:v>5.4799999999999995</x:v>
      </x:c>
      <x:c r="H12" s="10" t="n">
        <x:f>H10-H11</x:f>
        <x:v>10.959999999999999</x:v>
      </x:c>
      <x:c r="I12" s="10" t="n">
        <x:f>I10-I11</x:f>
        <x:v>17.125</x:v>
      </x:c>
      <x:c r="J12" s="10" t="n">
        <x:f>J10-J11</x:f>
        <x:v>23.974999999999998</x:v>
      </x:c>
      <x:c r="K12" s="10" t="n">
        <x:f>K10-K11</x:f>
        <x:v>28.769999999999996</x:v>
      </x:c>
      <x:c r="L12" s="10" t="n">
        <x:f>L10-L11</x:f>
        <x:v>33.565</x:v>
      </x:c>
      <x:c r="M12" s="10" t="n">
        <x:f>M10-M11</x:f>
        <x:v>38.36</x:v>
      </x:c>
      <x:c r="N12" s="10" t="n">
        <x:f>N10-N11</x:f>
        <x:v>43.155</x:v>
      </x:c>
      <x:c r="O12" s="10" t="n">
        <x:f>O10-O11</x:f>
        <x:v>47.949999999999996</x:v>
      </x:c>
      <x:c r="P12" s="10" t="n">
        <x:f>P10-P11</x:f>
        <x:v>49.88797916666666</x:v>
      </x:c>
      <x:c r="Q12" s="10" t="n">
        <x:f>Q10-Q11</x:f>
        <x:v>51.82595833333333</x:v>
      </x:c>
      <x:c r="R12" s="10" t="n">
        <x:f>R10-R11</x:f>
        <x:v>53.7639375</x:v>
      </x:c>
      <x:c r="S12" s="10" t="n">
        <x:f>S10-S11</x:f>
        <x:v>55.70191666666666</x:v>
      </x:c>
      <x:c r="T12" s="10" t="n">
        <x:f>T10-T11</x:f>
        <x:v>57.63989583333333</x:v>
      </x:c>
      <x:c r="U12" s="10" t="n">
        <x:f>U10-U11</x:f>
        <x:v>59.57787499999999</x:v>
      </x:c>
      <x:c r="V12" s="10" t="n">
        <x:f>V10-V11</x:f>
        <x:v>61.51585416666667</x:v>
      </x:c>
      <x:c r="W12" s="10" t="n">
        <x:f>W10-W11</x:f>
        <x:v>63.453833333333336</x:v>
      </x:c>
      <x:c r="X12" s="10" t="n">
        <x:f>X10-X11</x:f>
        <x:v>65.3918125</x:v>
      </x:c>
      <x:c r="Y12" s="10" t="n">
        <x:f>Y10-Y11</x:f>
        <x:v>67.32979166666667</x:v>
      </x:c>
      <x:c r="Z12" s="10" t="n">
        <x:f>Z10-Z11</x:f>
        <x:v>69.26777083333333</x:v>
      </x:c>
      <x:c r="AA12" s="10" t="n">
        <x:f>AA10-AA11</x:f>
        <x:v>71.20575</x:v>
      </x:c>
      <x:c r="AB12" s="10" t="n">
        <x:f>AB10-AB11</x:f>
        <x:v>73.4309296875</x:v>
      </x:c>
      <x:c r="AC12" s="10" t="n">
        <x:f>AC10-AC11</x:f>
        <x:v>75.656109375</x:v>
      </x:c>
      <x:c r="AD12" s="10" t="n">
        <x:f>AD10-AD11</x:f>
        <x:v>77.8812890625</x:v>
      </x:c>
      <x:c r="AE12" s="10" t="n">
        <x:f>AE10-AE11</x:f>
        <x:v>80.10646875</x:v>
      </x:c>
      <x:c r="AF12" s="10" t="n">
        <x:f>AF10-AF11</x:f>
        <x:v>82.3316484375</x:v>
      </x:c>
      <x:c r="AG12" s="10" t="n">
        <x:f>AG10-AG11</x:f>
        <x:v>84.55682812500001</x:v>
      </x:c>
      <x:c r="AH12" s="10" t="n">
        <x:f>AH10-AH11</x:f>
        <x:v>86.7820078125</x:v>
      </x:c>
      <x:c r="AI12" s="10" t="n">
        <x:f>AI10-AI11</x:f>
        <x:v>89.00718749999999</x:v>
      </x:c>
      <x:c r="AJ12" s="10" t="n">
        <x:f>AJ10-AJ11</x:f>
        <x:v>91.23236718749999</x:v>
      </x:c>
      <x:c r="AK12" s="10" t="n">
        <x:f>AK10-AK11</x:f>
        <x:v>93.45754687499999</x:v>
      </x:c>
      <x:c r="AL12" s="10" t="n">
        <x:f>AL10-AL11</x:f>
        <x:v>95.6827265625</x:v>
      </x:c>
      <x:c r="AM12" s="10" t="n">
        <x:f>AM10-AM11</x:f>
        <x:v>97.90790625</x:v>
      </x:c>
    </x:row>
    <x:row r="13" ht="23" customHeight="1">
      <x:c r="A13" s="2"/>
      <x:c r="B13" s="2"/>
      <x:c r="C13" s="2" t="str">
        <x:v>Company cash operating costs</x:v>
      </x:c>
      <x:c r="D13" s="30" t="n">
        <x:f>'Assumptions'!D41*'Assumptions'!D47</x:f>
        <x:v>15.514088235</x:v>
      </x:c>
      <x:c r="E13" s="30" t="n">
        <x:f>'Assumptions'!E41*'Assumptions'!E47</x:f>
        <x:v>13.947676471</x:v>
      </x:c>
      <x:c r="F13" s="30" t="n">
        <x:f>'Assumptions'!F41*'Assumptions'!F47</x:f>
        <x:v>13.0365</x:v>
      </x:c>
      <x:c r="G13" s="30" t="n">
        <x:f>'Assumptions'!G41*'Assumptions'!G47</x:f>
        <x:v>12.7665</x:v>
      </x:c>
      <x:c r="H13" s="30" t="n">
        <x:f>'Assumptions'!H41*'Assumptions'!H47</x:f>
        <x:v>13.5</x:v>
      </x:c>
      <x:c r="I13" s="30" t="n">
        <x:f>'Assumptions'!I41*'Assumptions'!I47</x:f>
        <x:v>15</x:v>
      </x:c>
      <x:c r="J13" s="30" t="n">
        <x:f>'Assumptions'!J41*'Assumptions'!J47</x:f>
        <x:v>17</x:v>
      </x:c>
      <x:c r="K13" s="30" t="n">
        <x:f>'Assumptions'!K41*'Assumptions'!K47</x:f>
        <x:v>19</x:v>
      </x:c>
      <x:c r="L13" s="30" t="n">
        <x:f>'Assumptions'!L41*'Assumptions'!L47</x:f>
        <x:v>21</x:v>
      </x:c>
      <x:c r="M13" s="30" t="n">
        <x:f>'Assumptions'!M41*'Assumptions'!M47</x:f>
        <x:v>23</x:v>
      </x:c>
      <x:c r="N13" s="30" t="n">
        <x:f>'Assumptions'!N41*'Assumptions'!N47</x:f>
        <x:v>25</x:v>
      </x:c>
      <x:c r="O13" s="30" t="n">
        <x:f>'Assumptions'!O41*'Assumptions'!O47</x:f>
        <x:v>27</x:v>
      </x:c>
      <x:c r="P13" s="30" t="n">
        <x:f>'Assumptions'!P41*'Assumptions'!P47</x:f>
        <x:v>28</x:v>
      </x:c>
      <x:c r="Q13" s="30" t="n">
        <x:f>'Assumptions'!Q41*'Assumptions'!Q47</x:f>
        <x:v>29</x:v>
      </x:c>
      <x:c r="R13" s="30" t="n">
        <x:f>'Assumptions'!R41*'Assumptions'!R47</x:f>
        <x:v>30</x:v>
      </x:c>
      <x:c r="S13" s="30" t="n">
        <x:f>'Assumptions'!S41*'Assumptions'!S47</x:f>
        <x:v>31</x:v>
      </x:c>
      <x:c r="T13" s="30" t="n">
        <x:f>'Assumptions'!T41*'Assumptions'!T47</x:f>
        <x:v>32</x:v>
      </x:c>
      <x:c r="U13" s="30" t="n">
        <x:f>'Assumptions'!U41*'Assumptions'!U47</x:f>
        <x:v>33</x:v>
      </x:c>
      <x:c r="V13" s="30" t="n">
        <x:f>'Assumptions'!V41*'Assumptions'!V47</x:f>
        <x:v>34</x:v>
      </x:c>
      <x:c r="W13" s="30" t="n">
        <x:f>'Assumptions'!W41*'Assumptions'!W47</x:f>
        <x:v>35</x:v>
      </x:c>
      <x:c r="X13" s="30" t="n">
        <x:f>'Assumptions'!X41*'Assumptions'!X47</x:f>
        <x:v>36</x:v>
      </x:c>
      <x:c r="Y13" s="30" t="n">
        <x:f>'Assumptions'!Y41*'Assumptions'!Y47</x:f>
        <x:v>37</x:v>
      </x:c>
      <x:c r="Z13" s="30" t="n">
        <x:f>'Assumptions'!Z41*'Assumptions'!Z47</x:f>
        <x:v>38</x:v>
      </x:c>
      <x:c r="AA13" s="30" t="n">
        <x:f>'Assumptions'!AA41*'Assumptions'!AA47</x:f>
        <x:v>39</x:v>
      </x:c>
      <x:c r="AB13" s="30" t="n">
        <x:f>'Assumptions'!AB41*'Assumptions'!AB47</x:f>
        <x:v>41</x:v>
      </x:c>
      <x:c r="AC13" s="30" t="n">
        <x:f>'Assumptions'!AC41*'Assumptions'!AC47</x:f>
        <x:v>42.27272727272727</x:v>
      </x:c>
      <x:c r="AD13" s="30" t="n">
        <x:f>'Assumptions'!AD41*'Assumptions'!AD47</x:f>
        <x:v>43.54545454545455</x:v>
      </x:c>
      <x:c r="AE13" s="30" t="n">
        <x:f>'Assumptions'!AE41*'Assumptions'!AE47</x:f>
        <x:v>44.81818181818182</x:v>
      </x:c>
      <x:c r="AF13" s="30" t="n">
        <x:f>'Assumptions'!AF41*'Assumptions'!AF47</x:f>
        <x:v>46.09090909090909</x:v>
      </x:c>
      <x:c r="AG13" s="30" t="n">
        <x:f>'Assumptions'!AG41*'Assumptions'!AG47</x:f>
        <x:v>47.36363636363636</x:v>
      </x:c>
      <x:c r="AH13" s="30" t="n">
        <x:f>'Assumptions'!AH41*'Assumptions'!AH47</x:f>
        <x:v>48.63636363636364</x:v>
      </x:c>
      <x:c r="AI13" s="30" t="n">
        <x:f>'Assumptions'!AI41*'Assumptions'!AI47</x:f>
        <x:v>49.90909090909091</x:v>
      </x:c>
      <x:c r="AJ13" s="30" t="n">
        <x:f>'Assumptions'!AJ41*'Assumptions'!AJ47</x:f>
        <x:v>51.18181818181818</x:v>
      </x:c>
      <x:c r="AK13" s="30" t="n">
        <x:f>'Assumptions'!AK41*'Assumptions'!AK47</x:f>
        <x:v>52.45454545454545</x:v>
      </x:c>
      <x:c r="AL13" s="30" t="n">
        <x:f>'Assumptions'!AL41*'Assumptions'!AL47</x:f>
        <x:v>53.72727272727273</x:v>
      </x:c>
      <x:c r="AM13" s="30" t="n">
        <x:f>'Assumptions'!AM41*'Assumptions'!AM47</x:f>
        <x:v>55</x:v>
      </x:c>
    </x:row>
    <x:row r="14" ht="23" customHeight="1">
      <x:c r="A14" s="2"/>
      <x:c r="B14" s="2"/>
      <x:c r="C14" s="2" t="str">
        <x:v>Own media costs (included above)</x:v>
      </x:c>
      <x:c r="D14" s="30" t="n">
        <x:f>'Assumptions'!D42*'Assumptions'!D47</x:f>
        <x:v>5.410588235</x:v>
      </x:c>
      <x:c r="E14" s="30" t="n">
        <x:f>'Assumptions'!E42*'Assumptions'!E47</x:f>
        <x:v>4.251176471</x:v>
      </x:c>
      <x:c r="F14" s="30" t="n">
        <x:f>'Assumptions'!F42*'Assumptions'!F47</x:f>
        <x:v>2.8</x:v>
      </x:c>
      <x:c r="G14" s="30" t="n">
        <x:f>'Assumptions'!G42*'Assumptions'!G47</x:f>
        <x:v>2.8</x:v>
      </x:c>
      <x:c r="H14" s="30" t="n">
        <x:f>'Assumptions'!H42*'Assumptions'!H47</x:f>
        <x:v>4</x:v>
      </x:c>
      <x:c r="I14" s="30" t="n">
        <x:f>'Assumptions'!I42*'Assumptions'!I47</x:f>
        <x:v>5</x:v>
      </x:c>
      <x:c r="J14" s="30" t="n">
        <x:f>'Assumptions'!J42*'Assumptions'!J47</x:f>
        <x:v>6</x:v>
      </x:c>
      <x:c r="K14" s="30" t="n">
        <x:f>'Assumptions'!K42*'Assumptions'!K47</x:f>
        <x:v>7</x:v>
      </x:c>
      <x:c r="L14" s="30" t="n">
        <x:f>'Assumptions'!L42*'Assumptions'!L47</x:f>
        <x:v>8</x:v>
      </x:c>
      <x:c r="M14" s="30" t="n">
        <x:f>'Assumptions'!M42*'Assumptions'!M47</x:f>
        <x:v>9</x:v>
      </x:c>
      <x:c r="N14" s="30" t="n">
        <x:f>'Assumptions'!N42*'Assumptions'!N47</x:f>
        <x:v>10</x:v>
      </x:c>
      <x:c r="O14" s="30" t="n">
        <x:f>'Assumptions'!O42*'Assumptions'!O47</x:f>
        <x:v>11</x:v>
      </x:c>
      <x:c r="P14" s="30" t="n">
        <x:f>'Assumptions'!P42*'Assumptions'!P47</x:f>
        <x:v>11.5</x:v>
      </x:c>
      <x:c r="Q14" s="30" t="n">
        <x:f>'Assumptions'!Q42*'Assumptions'!Q47</x:f>
        <x:v>12</x:v>
      </x:c>
      <x:c r="R14" s="30" t="n">
        <x:f>'Assumptions'!R42*'Assumptions'!R47</x:f>
        <x:v>12.5</x:v>
      </x:c>
      <x:c r="S14" s="30" t="n">
        <x:f>'Assumptions'!S42*'Assumptions'!S47</x:f>
        <x:v>13</x:v>
      </x:c>
      <x:c r="T14" s="30" t="n">
        <x:f>'Assumptions'!T42*'Assumptions'!T47</x:f>
        <x:v>13.5</x:v>
      </x:c>
      <x:c r="U14" s="30" t="n">
        <x:f>'Assumptions'!U42*'Assumptions'!U47</x:f>
        <x:v>14</x:v>
      </x:c>
      <x:c r="V14" s="30" t="n">
        <x:f>'Assumptions'!V42*'Assumptions'!V47</x:f>
        <x:v>14.5</x:v>
      </x:c>
      <x:c r="W14" s="30" t="n">
        <x:f>'Assumptions'!W42*'Assumptions'!W47</x:f>
        <x:v>15</x:v>
      </x:c>
      <x:c r="X14" s="30" t="n">
        <x:f>'Assumptions'!X42*'Assumptions'!X47</x:f>
        <x:v>15.5</x:v>
      </x:c>
      <x:c r="Y14" s="30" t="n">
        <x:f>'Assumptions'!Y42*'Assumptions'!Y47</x:f>
        <x:v>16</x:v>
      </x:c>
      <x:c r="Z14" s="30" t="n">
        <x:f>'Assumptions'!Z42*'Assumptions'!Z47</x:f>
        <x:v>16.5</x:v>
      </x:c>
      <x:c r="AA14" s="30" t="n">
        <x:f>'Assumptions'!AA42*'Assumptions'!AA47</x:f>
        <x:v>17</x:v>
      </x:c>
      <x:c r="AB14" s="30" t="n">
        <x:f>'Assumptions'!AB42*'Assumptions'!AB47</x:f>
        <x:v>18</x:v>
      </x:c>
      <x:c r="AC14" s="30" t="n">
        <x:f>'Assumptions'!AC42*'Assumptions'!AC47</x:f>
        <x:v>18.545454545454547</x:v>
      </x:c>
      <x:c r="AD14" s="30" t="n">
        <x:f>'Assumptions'!AD42*'Assumptions'!AD47</x:f>
        <x:v>19.09090909090909</x:v>
      </x:c>
      <x:c r="AE14" s="30" t="n">
        <x:f>'Assumptions'!AE42*'Assumptions'!AE47</x:f>
        <x:v>19.636363636363637</x:v>
      </x:c>
      <x:c r="AF14" s="30" t="n">
        <x:f>'Assumptions'!AF42*'Assumptions'!AF47</x:f>
        <x:v>20.18181818181818</x:v>
      </x:c>
      <x:c r="AG14" s="30" t="n">
        <x:f>'Assumptions'!AG42*'Assumptions'!AG47</x:f>
        <x:v>20.727272727272727</x:v>
      </x:c>
      <x:c r="AH14" s="30" t="n">
        <x:f>'Assumptions'!AH42*'Assumptions'!AH47</x:f>
        <x:v>21.272727272727273</x:v>
      </x:c>
      <x:c r="AI14" s="30" t="n">
        <x:f>'Assumptions'!AI42*'Assumptions'!AI47</x:f>
        <x:v>21.81818181818182</x:v>
      </x:c>
      <x:c r="AJ14" s="30" t="n">
        <x:f>'Assumptions'!AJ42*'Assumptions'!AJ47</x:f>
        <x:v>22.363636363636363</x:v>
      </x:c>
      <x:c r="AK14" s="30" t="n">
        <x:f>'Assumptions'!AK42*'Assumptions'!AK47</x:f>
        <x:v>22.90909090909091</x:v>
      </x:c>
      <x:c r="AL14" s="30" t="n">
        <x:f>'Assumptions'!AL42*'Assumptions'!AL47</x:f>
        <x:v>23.454545454545453</x:v>
      </x:c>
      <x:c r="AM14" s="30" t="n">
        <x:f>'Assumptions'!AM42*'Assumptions'!AM47</x:f>
        <x:v>24</x:v>
      </x:c>
    </x:row>
    <x:row r="15" ht="23" customHeight="1">
      <x:c r="A15" s="2"/>
      <x:c r="B15" s="2"/>
      <x:c r="C15" s="39" t="str">
        <x:v>Operating profit before depreciation</x:v>
      </x:c>
      <x:c r="D15" s="42" t="n">
        <x:f>D12-D13</x:f>
        <x:v>-15.514088235</x:v>
      </x:c>
      <x:c r="E15" s="42" t="n">
        <x:f>E12-E13</x:f>
        <x:v>-13.947676471</x:v>
      </x:c>
      <x:c r="F15" s="42" t="n">
        <x:f>F12-F13</x:f>
        <x:v>-13.0365</x:v>
      </x:c>
      <x:c r="G15" s="42" t="n">
        <x:f>G12-G13</x:f>
        <x:v>-7.286500000000001</x:v>
      </x:c>
      <x:c r="H15" s="42" t="n">
        <x:f>H12-H13</x:f>
        <x:v>-2.540000000000001</x:v>
      </x:c>
      <x:c r="I15" s="42" t="n">
        <x:f>I12-I13</x:f>
        <x:v>2.125</x:v>
      </x:c>
      <x:c r="J15" s="42" t="n">
        <x:f>J12-J13</x:f>
        <x:v>6.974999999999998</x:v>
      </x:c>
      <x:c r="K15" s="42" t="n">
        <x:f>K12-K13</x:f>
        <x:v>9.769999999999996</x:v>
      </x:c>
      <x:c r="L15" s="42" t="n">
        <x:f>L12-L13</x:f>
        <x:v>12.564999999999998</x:v>
      </x:c>
      <x:c r="M15" s="42" t="n">
        <x:f>M12-M13</x:f>
        <x:v>15.36</x:v>
      </x:c>
      <x:c r="N15" s="42" t="n">
        <x:f>N12-N13</x:f>
        <x:v>18.155</x:v>
      </x:c>
      <x:c r="O15" s="42" t="n">
        <x:f>O12-O13</x:f>
        <x:v>20.949999999999996</x:v>
      </x:c>
      <x:c r="P15" s="42" t="n">
        <x:f>P12-P13</x:f>
        <x:v>21.88797916666666</x:v>
      </x:c>
      <x:c r="Q15" s="42" t="n">
        <x:f>Q12-Q13</x:f>
        <x:v>22.825958333333332</x:v>
      </x:c>
      <x:c r="R15" s="42" t="n">
        <x:f>R12-R13</x:f>
        <x:v>23.763937499999997</x:v>
      </x:c>
      <x:c r="S15" s="42" t="n">
        <x:f>S12-S13</x:f>
        <x:v>24.701916666666662</x:v>
      </x:c>
      <x:c r="T15" s="42" t="n">
        <x:f>T12-T13</x:f>
        <x:v>25.639895833333327</x:v>
      </x:c>
      <x:c r="U15" s="42" t="n">
        <x:f>U12-U13</x:f>
        <x:v>26.57787499999999</x:v>
      </x:c>
      <x:c r="V15" s="42" t="n">
        <x:f>V12-V13</x:f>
        <x:v>27.51585416666667</x:v>
      </x:c>
      <x:c r="W15" s="42" t="n">
        <x:f>W12-W13</x:f>
        <x:v>28.453833333333336</x:v>
      </x:c>
      <x:c r="X15" s="42" t="n">
        <x:f>X12-X13</x:f>
        <x:v>29.3918125</x:v>
      </x:c>
      <x:c r="Y15" s="42" t="n">
        <x:f>Y12-Y13</x:f>
        <x:v>30.329791666666665</x:v>
      </x:c>
      <x:c r="Z15" s="42" t="n">
        <x:f>Z12-Z13</x:f>
        <x:v>31.26777083333333</x:v>
      </x:c>
      <x:c r="AA15" s="42" t="n">
        <x:f>AA12-AA13</x:f>
        <x:v>32.205749999999995</x:v>
      </x:c>
      <x:c r="AB15" s="42" t="n">
        <x:f>AB12-AB13</x:f>
        <x:v>32.4309296875</x:v>
      </x:c>
      <x:c r="AC15" s="42" t="n">
        <x:f>AC12-AC13</x:f>
        <x:v>33.383382102272726</x:v>
      </x:c>
      <x:c r="AD15" s="42" t="n">
        <x:f>AD12-AD13</x:f>
        <x:v>34.335834517045456</x:v>
      </x:c>
      <x:c r="AE15" s="42" t="n">
        <x:f>AE12-AE13</x:f>
        <x:v>35.288286931818185</x:v>
      </x:c>
      <x:c r="AF15" s="42" t="n">
        <x:f>AF12-AF13</x:f>
        <x:v>36.2407393465909</x:v>
      </x:c>
      <x:c r="AG15" s="42" t="n">
        <x:f>AG12-AG13</x:f>
        <x:v>37.19319176136365</x:v>
      </x:c>
      <x:c r="AH15" s="42" t="n">
        <x:f>AH12-AH13</x:f>
        <x:v>38.14564417613636</x:v>
      </x:c>
      <x:c r="AI15" s="42" t="n">
        <x:f>AI12-AI13</x:f>
        <x:v>39.09809659090908</x:v>
      </x:c>
      <x:c r="AJ15" s="42" t="n">
        <x:f>AJ12-AJ13</x:f>
        <x:v>40.05054900568181</x:v>
      </x:c>
      <x:c r="AK15" s="42" t="n">
        <x:f>AK12-AK13</x:f>
        <x:v>41.00300142045454</x:v>
      </x:c>
      <x:c r="AL15" s="42" t="n">
        <x:f>AL12-AL13</x:f>
        <x:v>41.95545383522727</x:v>
      </x:c>
      <x:c r="AM15" s="42" t="n">
        <x:f>AM12-AM13</x:f>
        <x:v>42.907906249999996</x:v>
      </x:c>
    </x:row>
    <x:row r="16" ht="23" customHeight="1">
      <x:c r="A16" s="2"/>
      <x:c r="B16" s="2"/>
      <x:c r="C16" s="2" t="str">
        <x:v>Equipment cash purchases</x:v>
      </x:c>
      <x:c r="D16" s="30" t="n">
        <x:f>'Assumptions'!D43</x:f>
        <x:v>3.5</x:v>
      </x:c>
      <x:c r="E16" s="30" t="n">
        <x:f>'Assumptions'!E43</x:f>
        <x:v>0.7</x:v>
      </x:c>
      <x:c r="F16" s="30" t="n">
        <x:f>'Assumptions'!F43</x:f>
        <x:v>0</x:v>
      </x:c>
      <x:c r="G16" s="30" t="n">
        <x:f>'Assumptions'!G43</x:f>
        <x:v>0.35</x:v>
      </x:c>
      <x:c r="H16" s="30" t="n">
        <x:f>'Assumptions'!H43</x:f>
        <x:v>0</x:v>
      </x:c>
      <x:c r="I16" s="30" t="n">
        <x:f>'Assumptions'!I43</x:f>
        <x:v>0</x:v>
      </x:c>
      <x:c r="J16" s="30" t="n">
        <x:f>'Assumptions'!J43</x:f>
        <x:v>2</x:v>
      </x:c>
      <x:c r="K16" s="30" t="n">
        <x:f>'Assumptions'!K43</x:f>
        <x:v>0</x:v>
      </x:c>
      <x:c r="L16" s="30" t="n">
        <x:f>'Assumptions'!L43</x:f>
        <x:v>0</x:v>
      </x:c>
      <x:c r="M16" s="30" t="n">
        <x:f>'Assumptions'!M43</x:f>
        <x:v>2</x:v>
      </x:c>
      <x:c r="N16" s="30" t="n">
        <x:f>'Assumptions'!N43</x:f>
        <x:v>0</x:v>
      </x:c>
      <x:c r="O16" s="30" t="n">
        <x:f>'Assumptions'!O43</x:f>
        <x:v>0</x:v>
      </x:c>
      <x:c r="P16" s="30" t="n">
        <x:f>'Assumptions'!P43</x:f>
        <x:v>3</x:v>
      </x:c>
      <x:c r="Q16" s="30" t="n">
        <x:f>'Assumptions'!Q43</x:f>
        <x:v>0</x:v>
      </x:c>
      <x:c r="R16" s="30" t="n">
        <x:f>'Assumptions'!R43</x:f>
        <x:v>0</x:v>
      </x:c>
      <x:c r="S16" s="30" t="n">
        <x:f>'Assumptions'!S43</x:f>
        <x:v>0</x:v>
      </x:c>
      <x:c r="T16" s="30" t="n">
        <x:f>'Assumptions'!T43</x:f>
        <x:v>0</x:v>
      </x:c>
      <x:c r="U16" s="30" t="n">
        <x:f>'Assumptions'!U43</x:f>
        <x:v>0</x:v>
      </x:c>
      <x:c r="V16" s="30" t="n">
        <x:f>'Assumptions'!V43</x:f>
        <x:v>3</x:v>
      </x:c>
      <x:c r="W16" s="30" t="n">
        <x:f>'Assumptions'!W43</x:f>
        <x:v>0</x:v>
      </x:c>
      <x:c r="X16" s="30" t="n">
        <x:f>'Assumptions'!X43</x:f>
        <x:v>0</x:v>
      </x:c>
      <x:c r="Y16" s="30" t="n">
        <x:f>'Assumptions'!Y43</x:f>
        <x:v>0</x:v>
      </x:c>
      <x:c r="Z16" s="30" t="n">
        <x:f>'Assumptions'!Z43</x:f>
        <x:v>0</x:v>
      </x:c>
      <x:c r="AA16" s="30" t="n">
        <x:f>'Assumptions'!AA43</x:f>
        <x:v>0</x:v>
      </x:c>
      <x:c r="AB16" s="30" t="n">
        <x:f>'Assumptions'!AB43</x:f>
        <x:v>4</x:v>
      </x:c>
      <x:c r="AC16" s="30" t="n">
        <x:f>'Assumptions'!AC43</x:f>
        <x:v>0</x:v>
      </x:c>
      <x:c r="AD16" s="30" t="n">
        <x:f>'Assumptions'!AD43</x:f>
        <x:v>0</x:v>
      </x:c>
      <x:c r="AE16" s="30" t="n">
        <x:f>'Assumptions'!AE43</x:f>
        <x:v>0</x:v>
      </x:c>
      <x:c r="AF16" s="30" t="n">
        <x:f>'Assumptions'!AF43</x:f>
        <x:v>0</x:v>
      </x:c>
      <x:c r="AG16" s="30" t="n">
        <x:f>'Assumptions'!AG43</x:f>
        <x:v>0</x:v>
      </x:c>
      <x:c r="AH16" s="30" t="n">
        <x:f>'Assumptions'!AH43</x:f>
        <x:v>4</x:v>
      </x:c>
      <x:c r="AI16" s="30" t="n">
        <x:f>'Assumptions'!AI43</x:f>
        <x:v>0</x:v>
      </x:c>
      <x:c r="AJ16" s="30" t="n">
        <x:f>'Assumptions'!AJ43</x:f>
        <x:v>0</x:v>
      </x:c>
      <x:c r="AK16" s="30" t="n">
        <x:f>'Assumptions'!AK43</x:f>
        <x:v>0</x:v>
      </x:c>
      <x:c r="AL16" s="30" t="n">
        <x:f>'Assumptions'!AL43</x:f>
        <x:v>0</x:v>
      </x:c>
      <x:c r="AM16" s="30" t="n">
        <x:f>'Assumptions'!AM43</x:f>
        <x:v>0</x:v>
      </x:c>
    </x:row>
    <x:row r="17" ht="23" customHeight="1">
      <x:c r="A17" s="2"/>
      <x:c r="B17" s="2"/>
      <x:c r="C17" s="2" t="str">
        <x:v>Depreciation</x:v>
      </x:c>
      <x:c r="D17" s="30" t="n">
        <x:f>SUMIFS($D$16:$AM$16,$D$6:$AM$6,"&gt;"&amp;(D$6-'Assumptions'!$D$28),$D$6:$AM$6,"&lt;="&amp;D$6)/'Assumptions'!$D$28</x:f>
        <x:v>0.09722222222222222</x:v>
      </x:c>
      <x:c r="E17" s="30" t="n">
        <x:f>SUMIFS($D$16:$AM$16,$D$6:$AM$6,"&gt;"&amp;(E$6-'Assumptions'!$D$28),$D$6:$AM$6,"&lt;="&amp;E$6)/'Assumptions'!$D$28</x:f>
        <x:v>0.11666666666666667</x:v>
      </x:c>
      <x:c r="F17" s="30" t="n">
        <x:f>SUMIFS($D$16:$AM$16,$D$6:$AM$6,"&gt;"&amp;(F$6-'Assumptions'!$D$28),$D$6:$AM$6,"&lt;="&amp;F$6)/'Assumptions'!$D$28</x:f>
        <x:v>0.11666666666666667</x:v>
      </x:c>
      <x:c r="G17" s="30" t="n">
        <x:f>SUMIFS($D$16:$AM$16,$D$6:$AM$6,"&gt;"&amp;(G$6-'Assumptions'!$D$28),$D$6:$AM$6,"&lt;="&amp;G$6)/'Assumptions'!$D$28</x:f>
        <x:v>0.12638888888888888</x:v>
      </x:c>
      <x:c r="H17" s="30" t="n">
        <x:f>SUMIFS($D$16:$AM$16,$D$6:$AM$6,"&gt;"&amp;(H$6-'Assumptions'!$D$28),$D$6:$AM$6,"&lt;="&amp;H$6)/'Assumptions'!$D$28</x:f>
        <x:v>0.12638888888888888</x:v>
      </x:c>
      <x:c r="I17" s="30" t="n">
        <x:f>SUMIFS($D$16:$AM$16,$D$6:$AM$6,"&gt;"&amp;(I$6-'Assumptions'!$D$28),$D$6:$AM$6,"&lt;="&amp;I$6)/'Assumptions'!$D$28</x:f>
        <x:v>0.12638888888888888</x:v>
      </x:c>
      <x:c r="J17" s="30" t="n">
        <x:f>SUMIFS($D$16:$AM$16,$D$6:$AM$6,"&gt;"&amp;(J$6-'Assumptions'!$D$28),$D$6:$AM$6,"&lt;="&amp;J$6)/'Assumptions'!$D$28</x:f>
        <x:v>0.18194444444444444</x:v>
      </x:c>
      <x:c r="K17" s="30" t="n">
        <x:f>SUMIFS($D$16:$AM$16,$D$6:$AM$6,"&gt;"&amp;(K$6-'Assumptions'!$D$28),$D$6:$AM$6,"&lt;="&amp;K$6)/'Assumptions'!$D$28</x:f>
        <x:v>0.18194444444444444</x:v>
      </x:c>
      <x:c r="L17" s="30" t="n">
        <x:f>SUMIFS($D$16:$AM$16,$D$6:$AM$6,"&gt;"&amp;(L$6-'Assumptions'!$D$28),$D$6:$AM$6,"&lt;="&amp;L$6)/'Assumptions'!$D$28</x:f>
        <x:v>0.18194444444444444</x:v>
      </x:c>
      <x:c r="M17" s="30" t="n">
        <x:f>SUMIFS($D$16:$AM$16,$D$6:$AM$6,"&gt;"&amp;(M$6-'Assumptions'!$D$28),$D$6:$AM$6,"&lt;="&amp;M$6)/'Assumptions'!$D$28</x:f>
        <x:v>0.23750000000000002</x:v>
      </x:c>
      <x:c r="N17" s="30" t="n">
        <x:f>SUMIFS($D$16:$AM$16,$D$6:$AM$6,"&gt;"&amp;(N$6-'Assumptions'!$D$28),$D$6:$AM$6,"&lt;="&amp;N$6)/'Assumptions'!$D$28</x:f>
        <x:v>0.23750000000000002</x:v>
      </x:c>
      <x:c r="O17" s="30" t="n">
        <x:f>SUMIFS($D$16:$AM$16,$D$6:$AM$6,"&gt;"&amp;(O$6-'Assumptions'!$D$28),$D$6:$AM$6,"&lt;="&amp;O$6)/'Assumptions'!$D$28</x:f>
        <x:v>0.23750000000000002</x:v>
      </x:c>
      <x:c r="P17" s="30" t="n">
        <x:f>SUMIFS($D$16:$AM$16,$D$6:$AM$6,"&gt;"&amp;(P$6-'Assumptions'!$D$28),$D$6:$AM$6,"&lt;="&amp;P$6)/'Assumptions'!$D$28</x:f>
        <x:v>0.32083333333333336</x:v>
      </x:c>
      <x:c r="Q17" s="30" t="n">
        <x:f>SUMIFS($D$16:$AM$16,$D$6:$AM$6,"&gt;"&amp;(Q$6-'Assumptions'!$D$28),$D$6:$AM$6,"&lt;="&amp;Q$6)/'Assumptions'!$D$28</x:f>
        <x:v>0.32083333333333336</x:v>
      </x:c>
      <x:c r="R17" s="30" t="n">
        <x:f>SUMIFS($D$16:$AM$16,$D$6:$AM$6,"&gt;"&amp;(R$6-'Assumptions'!$D$28),$D$6:$AM$6,"&lt;="&amp;R$6)/'Assumptions'!$D$28</x:f>
        <x:v>0.32083333333333336</x:v>
      </x:c>
      <x:c r="S17" s="30" t="n">
        <x:f>SUMIFS($D$16:$AM$16,$D$6:$AM$6,"&gt;"&amp;(S$6-'Assumptions'!$D$28),$D$6:$AM$6,"&lt;="&amp;S$6)/'Assumptions'!$D$28</x:f>
        <x:v>0.32083333333333336</x:v>
      </x:c>
      <x:c r="T17" s="30" t="n">
        <x:f>SUMIFS($D$16:$AM$16,$D$6:$AM$6,"&gt;"&amp;(T$6-'Assumptions'!$D$28),$D$6:$AM$6,"&lt;="&amp;T$6)/'Assumptions'!$D$28</x:f>
        <x:v>0.32083333333333336</x:v>
      </x:c>
      <x:c r="U17" s="30" t="n">
        <x:f>SUMIFS($D$16:$AM$16,$D$6:$AM$6,"&gt;"&amp;(U$6-'Assumptions'!$D$28),$D$6:$AM$6,"&lt;="&amp;U$6)/'Assumptions'!$D$28</x:f>
        <x:v>0.32083333333333336</x:v>
      </x:c>
      <x:c r="V17" s="30" t="n">
        <x:f>SUMIFS($D$16:$AM$16,$D$6:$AM$6,"&gt;"&amp;(V$6-'Assumptions'!$D$28),$D$6:$AM$6,"&lt;="&amp;V$6)/'Assumptions'!$D$28</x:f>
        <x:v>0.4041666666666667</x:v>
      </x:c>
      <x:c r="W17" s="30" t="n">
        <x:f>SUMIFS($D$16:$AM$16,$D$6:$AM$6,"&gt;"&amp;(W$6-'Assumptions'!$D$28),$D$6:$AM$6,"&lt;="&amp;W$6)/'Assumptions'!$D$28</x:f>
        <x:v>0.4041666666666667</x:v>
      </x:c>
      <x:c r="X17" s="30" t="n">
        <x:f>SUMIFS($D$16:$AM$16,$D$6:$AM$6,"&gt;"&amp;(X$6-'Assumptions'!$D$28),$D$6:$AM$6,"&lt;="&amp;X$6)/'Assumptions'!$D$28</x:f>
        <x:v>0.4041666666666667</x:v>
      </x:c>
      <x:c r="Y17" s="30" t="n">
        <x:f>SUMIFS($D$16:$AM$16,$D$6:$AM$6,"&gt;"&amp;(Y$6-'Assumptions'!$D$28),$D$6:$AM$6,"&lt;="&amp;Y$6)/'Assumptions'!$D$28</x:f>
        <x:v>0.4041666666666667</x:v>
      </x:c>
      <x:c r="Z17" s="30" t="n">
        <x:f>SUMIFS($D$16:$AM$16,$D$6:$AM$6,"&gt;"&amp;(Z$6-'Assumptions'!$D$28),$D$6:$AM$6,"&lt;="&amp;Z$6)/'Assumptions'!$D$28</x:f>
        <x:v>0.4041666666666667</x:v>
      </x:c>
      <x:c r="AA17" s="30" t="n">
        <x:f>SUMIFS($D$16:$AM$16,$D$6:$AM$6,"&gt;"&amp;(AA$6-'Assumptions'!$D$28),$D$6:$AM$6,"&lt;="&amp;AA$6)/'Assumptions'!$D$28</x:f>
        <x:v>0.4041666666666667</x:v>
      </x:c>
      <x:c r="AB17" s="30" t="n">
        <x:f>SUMIFS($D$16:$AM$16,$D$6:$AM$6,"&gt;"&amp;(AB$6-'Assumptions'!$D$28),$D$6:$AM$6,"&lt;="&amp;AB$6)/'Assumptions'!$D$28</x:f>
        <x:v>0.5152777777777778</x:v>
      </x:c>
      <x:c r="AC17" s="30" t="n">
        <x:f>SUMIFS($D$16:$AM$16,$D$6:$AM$6,"&gt;"&amp;(AC$6-'Assumptions'!$D$28),$D$6:$AM$6,"&lt;="&amp;AC$6)/'Assumptions'!$D$28</x:f>
        <x:v>0.5152777777777778</x:v>
      </x:c>
      <x:c r="AD17" s="30" t="n">
        <x:f>SUMIFS($D$16:$AM$16,$D$6:$AM$6,"&gt;"&amp;(AD$6-'Assumptions'!$D$28),$D$6:$AM$6,"&lt;="&amp;AD$6)/'Assumptions'!$D$28</x:f>
        <x:v>0.5152777777777778</x:v>
      </x:c>
      <x:c r="AE17" s="30" t="n">
        <x:f>SUMIFS($D$16:$AM$16,$D$6:$AM$6,"&gt;"&amp;(AE$6-'Assumptions'!$D$28),$D$6:$AM$6,"&lt;="&amp;AE$6)/'Assumptions'!$D$28</x:f>
        <x:v>0.5152777777777778</x:v>
      </x:c>
      <x:c r="AF17" s="30" t="n">
        <x:f>SUMIFS($D$16:$AM$16,$D$6:$AM$6,"&gt;"&amp;(AF$6-'Assumptions'!$D$28),$D$6:$AM$6,"&lt;="&amp;AF$6)/'Assumptions'!$D$28</x:f>
        <x:v>0.5152777777777778</x:v>
      </x:c>
      <x:c r="AG17" s="30" t="n">
        <x:f>SUMIFS($D$16:$AM$16,$D$6:$AM$6,"&gt;"&amp;(AG$6-'Assumptions'!$D$28),$D$6:$AM$6,"&lt;="&amp;AG$6)/'Assumptions'!$D$28</x:f>
        <x:v>0.5152777777777778</x:v>
      </x:c>
      <x:c r="AH17" s="30" t="n">
        <x:f>SUMIFS($D$16:$AM$16,$D$6:$AM$6,"&gt;"&amp;(AH$6-'Assumptions'!$D$28),$D$6:$AM$6,"&lt;="&amp;AH$6)/'Assumptions'!$D$28</x:f>
        <x:v>0.6263888888888889</x:v>
      </x:c>
      <x:c r="AI17" s="30" t="n">
        <x:f>SUMIFS($D$16:$AM$16,$D$6:$AM$6,"&gt;"&amp;(AI$6-'Assumptions'!$D$28),$D$6:$AM$6,"&lt;="&amp;AI$6)/'Assumptions'!$D$28</x:f>
        <x:v>0.6263888888888889</x:v>
      </x:c>
      <x:c r="AJ17" s="30" t="n">
        <x:f>SUMIFS($D$16:$AM$16,$D$6:$AM$6,"&gt;"&amp;(AJ$6-'Assumptions'!$D$28),$D$6:$AM$6,"&lt;="&amp;AJ$6)/'Assumptions'!$D$28</x:f>
        <x:v>0.6263888888888889</x:v>
      </x:c>
      <x:c r="AK17" s="30" t="n">
        <x:f>SUMIFS($D$16:$AM$16,$D$6:$AM$6,"&gt;"&amp;(AK$6-'Assumptions'!$D$28),$D$6:$AM$6,"&lt;="&amp;AK$6)/'Assumptions'!$D$28</x:f>
        <x:v>0.6263888888888889</x:v>
      </x:c>
      <x:c r="AL17" s="30" t="n">
        <x:f>SUMIFS($D$16:$AM$16,$D$6:$AM$6,"&gt;"&amp;(AL$6-'Assumptions'!$D$28),$D$6:$AM$6,"&lt;="&amp;AL$6)/'Assumptions'!$D$28</x:f>
        <x:v>0.6263888888888889</x:v>
      </x:c>
      <x:c r="AM17" s="30" t="n">
        <x:f>SUMIFS($D$16:$AM$16,$D$6:$AM$6,"&gt;"&amp;(AM$6-'Assumptions'!$D$28),$D$6:$AM$6,"&lt;="&amp;AM$6)/'Assumptions'!$D$28</x:f>
        <x:v>0.6263888888888889</x:v>
      </x:c>
    </x:row>
    <x:row r="18" ht="23" customHeight="1">
      <x:c r="A18" s="2"/>
      <x:c r="B18" s="2"/>
      <x:c r="C18" s="2" t="str">
        <x:v>Profit before tax</x:v>
      </x:c>
      <x:c r="D18" s="10" t="n">
        <x:f>D15-D17</x:f>
        <x:v>-15.61131045722222</x:v>
      </x:c>
      <x:c r="E18" s="10" t="n">
        <x:f>E15-E17</x:f>
        <x:v>-14.064343137666667</x:v>
      </x:c>
      <x:c r="F18" s="10" t="n">
        <x:f>F15-F17</x:f>
        <x:v>-13.153166666666667</x:v>
      </x:c>
      <x:c r="G18" s="10" t="n">
        <x:f>G15-G17</x:f>
        <x:v>-7.41288888888889</x:v>
      </x:c>
      <x:c r="H18" s="10" t="n">
        <x:f>H15-H17</x:f>
        <x:v>-2.66638888888889</x:v>
      </x:c>
      <x:c r="I18" s="10" t="n">
        <x:f>I15-I17</x:f>
        <x:v>1.9986111111111111</x:v>
      </x:c>
      <x:c r="J18" s="10" t="n">
        <x:f>J15-J17</x:f>
        <x:v>6.793055555555553</x:v>
      </x:c>
      <x:c r="K18" s="10" t="n">
        <x:f>K15-K17</x:f>
        <x:v>9.588055555555552</x:v>
      </x:c>
      <x:c r="L18" s="10" t="n">
        <x:f>L15-L17</x:f>
        <x:v>12.383055555555554</x:v>
      </x:c>
      <x:c r="M18" s="10" t="n">
        <x:f>M15-M17</x:f>
        <x:v>15.122499999999999</x:v>
      </x:c>
      <x:c r="N18" s="10" t="n">
        <x:f>N15-N17</x:f>
        <x:v>17.9175</x:v>
      </x:c>
      <x:c r="O18" s="10" t="n">
        <x:f>O15-O17</x:f>
        <x:v>20.712499999999995</x:v>
      </x:c>
      <x:c r="P18" s="10" t="n">
        <x:f>P15-P17</x:f>
        <x:v>21.567145833333328</x:v>
      </x:c>
      <x:c r="Q18" s="10" t="n">
        <x:f>Q15-Q17</x:f>
        <x:v>22.505125</x:v>
      </x:c>
      <x:c r="R18" s="10" t="n">
        <x:f>R15-R17</x:f>
        <x:v>23.443104166666664</x:v>
      </x:c>
      <x:c r="S18" s="10" t="n">
        <x:f>S15-S17</x:f>
        <x:v>24.38108333333333</x:v>
      </x:c>
      <x:c r="T18" s="10" t="n">
        <x:f>T15-T17</x:f>
        <x:v>25.319062499999994</x:v>
      </x:c>
      <x:c r="U18" s="10" t="n">
        <x:f>U15-U17</x:f>
        <x:v>26.25704166666666</x:v>
      </x:c>
      <x:c r="V18" s="10" t="n">
        <x:f>V15-V17</x:f>
        <x:v>27.111687500000006</x:v>
      </x:c>
      <x:c r="W18" s="10" t="n">
        <x:f>W15-W17</x:f>
        <x:v>28.04966666666667</x:v>
      </x:c>
      <x:c r="X18" s="10" t="n">
        <x:f>X15-X17</x:f>
        <x:v>28.987645833333335</x:v>
      </x:c>
      <x:c r="Y18" s="10" t="n">
        <x:f>Y15-Y17</x:f>
        <x:v>29.925625</x:v>
      </x:c>
      <x:c r="Z18" s="10" t="n">
        <x:f>Z15-Z17</x:f>
        <x:v>30.863604166666665</x:v>
      </x:c>
      <x:c r="AA18" s="10" t="n">
        <x:f>AA15-AA17</x:f>
        <x:v>31.80158333333333</x:v>
      </x:c>
      <x:c r="AB18" s="10" t="n">
        <x:f>AB15-AB17</x:f>
        <x:v>31.915651909722218</x:v>
      </x:c>
      <x:c r="AC18" s="10" t="n">
        <x:f>AC15-AC17</x:f>
        <x:v>32.86810432449495</x:v>
      </x:c>
      <x:c r="AD18" s="10" t="n">
        <x:f>AD15-AD17</x:f>
        <x:v>33.82055673926768</x:v>
      </x:c>
      <x:c r="AE18" s="10" t="n">
        <x:f>AE15-AE17</x:f>
        <x:v>34.77300915404041</x:v>
      </x:c>
      <x:c r="AF18" s="10" t="n">
        <x:f>AF15-AF17</x:f>
        <x:v>35.725461568813124</x:v>
      </x:c>
      <x:c r="AG18" s="10" t="n">
        <x:f>AG15-AG17</x:f>
        <x:v>36.677913983585874</x:v>
      </x:c>
      <x:c r="AH18" s="10" t="n">
        <x:f>AH15-AH17</x:f>
        <x:v>37.51925528724747</x:v>
      </x:c>
      <x:c r="AI18" s="10" t="n">
        <x:f>AI15-AI17</x:f>
        <x:v>38.47170770202019</x:v>
      </x:c>
      <x:c r="AJ18" s="10" t="n">
        <x:f>AJ15-AJ17</x:f>
        <x:v>39.42416011679292</x:v>
      </x:c>
      <x:c r="AK18" s="10" t="n">
        <x:f>AK15-AK17</x:f>
        <x:v>40.37661253156565</x:v>
      </x:c>
      <x:c r="AL18" s="10" t="n">
        <x:f>AL15-AL17</x:f>
        <x:v>41.32906494633838</x:v>
      </x:c>
      <x:c r="AM18" s="10" t="n">
        <x:f>AM15-AM17</x:f>
        <x:v>42.281517361111106</x:v>
      </x:c>
    </x:row>
    <x:row r="19" ht="23" customHeight="1">
      <x:c r="A19" s="2"/>
      <x:c r="B19" s="2"/>
      <x:c r="C19" s="2" t="str">
        <x:v>Opening tax loss carried forward</x:v>
      </x:c>
      <x:c r="D19" s="10" t="n">
        <x:f>0</x:f>
        <x:v>0</x:v>
      </x:c>
      <x:c r="E19" s="10" t="n">
        <x:f>D22</x:f>
        <x:v>15.61131045722222</x:v>
      </x:c>
      <x:c r="F19" s="10" t="n">
        <x:f>E22</x:f>
        <x:v>29.675653594888885</x:v>
      </x:c>
      <x:c r="G19" s="10" t="n">
        <x:f>F22</x:f>
        <x:v>42.82882026155555</x:v>
      </x:c>
      <x:c r="H19" s="10" t="n">
        <x:f>G22</x:f>
        <x:v>50.241709150444436</x:v>
      </x:c>
      <x:c r="I19" s="10" t="n">
        <x:f>H22</x:f>
        <x:v>52.908098039333325</x:v>
      </x:c>
      <x:c r="J19" s="10" t="n">
        <x:f>I22</x:f>
        <x:v>50.909486928222215</x:v>
      </x:c>
      <x:c r="K19" s="10" t="n">
        <x:f>J22</x:f>
        <x:v>44.11643137266666</x:v>
      </x:c>
      <x:c r="L19" s="10" t="n">
        <x:f>K22</x:f>
        <x:v>34.52837581711111</x:v>
      </x:c>
      <x:c r="M19" s="10" t="n">
        <x:f>L22</x:f>
        <x:v>22.145320261555558</x:v>
      </x:c>
      <x:c r="N19" s="10" t="n">
        <x:f>M22</x:f>
        <x:v>7.022820261555559</x:v>
      </x:c>
      <x:c r="O19" s="10" t="n">
        <x:f>N22</x:f>
        <x:v>0</x:v>
      </x:c>
      <x:c r="P19" s="10" t="n">
        <x:f>O22</x:f>
        <x:v>0</x:v>
      </x:c>
      <x:c r="Q19" s="10" t="n">
        <x:f>P22</x:f>
        <x:v>0</x:v>
      </x:c>
      <x:c r="R19" s="10" t="n">
        <x:f>Q22</x:f>
        <x:v>0</x:v>
      </x:c>
      <x:c r="S19" s="10" t="n">
        <x:f>R22</x:f>
        <x:v>0</x:v>
      </x:c>
      <x:c r="T19" s="10" t="n">
        <x:f>S22</x:f>
        <x:v>0</x:v>
      </x:c>
      <x:c r="U19" s="10" t="n">
        <x:f>T22</x:f>
        <x:v>0</x:v>
      </x:c>
      <x:c r="V19" s="10" t="n">
        <x:f>U22</x:f>
        <x:v>0</x:v>
      </x:c>
      <x:c r="W19" s="10" t="n">
        <x:f>V22</x:f>
        <x:v>0</x:v>
      </x:c>
      <x:c r="X19" s="10" t="n">
        <x:f>W22</x:f>
        <x:v>0</x:v>
      </x:c>
      <x:c r="Y19" s="10" t="n">
        <x:f>X22</x:f>
        <x:v>0</x:v>
      </x:c>
      <x:c r="Z19" s="10" t="n">
        <x:f>Y22</x:f>
        <x:v>0</x:v>
      </x:c>
      <x:c r="AA19" s="10" t="n">
        <x:f>Z22</x:f>
        <x:v>0</x:v>
      </x:c>
      <x:c r="AB19" s="10" t="n">
        <x:f>AA22</x:f>
        <x:v>0</x:v>
      </x:c>
      <x:c r="AC19" s="10" t="n">
        <x:f>AB22</x:f>
        <x:v>0</x:v>
      </x:c>
      <x:c r="AD19" s="10" t="n">
        <x:f>AC22</x:f>
        <x:v>0</x:v>
      </x:c>
      <x:c r="AE19" s="10" t="n">
        <x:f>AD22</x:f>
        <x:v>0</x:v>
      </x:c>
      <x:c r="AF19" s="10" t="n">
        <x:f>AE22</x:f>
        <x:v>0</x:v>
      </x:c>
      <x:c r="AG19" s="10" t="n">
        <x:f>AF22</x:f>
        <x:v>0</x:v>
      </x:c>
      <x:c r="AH19" s="10" t="n">
        <x:f>AG22</x:f>
        <x:v>0</x:v>
      </x:c>
      <x:c r="AI19" s="10" t="n">
        <x:f>AH22</x:f>
        <x:v>0</x:v>
      </x:c>
      <x:c r="AJ19" s="10" t="n">
        <x:f>AI22</x:f>
        <x:v>0</x:v>
      </x:c>
      <x:c r="AK19" s="10" t="n">
        <x:f>AJ22</x:f>
        <x:v>0</x:v>
      </x:c>
      <x:c r="AL19" s="10" t="n">
        <x:f>AK22</x:f>
        <x:v>0</x:v>
      </x:c>
      <x:c r="AM19" s="10" t="n">
        <x:f>AL22</x:f>
        <x:v>0</x:v>
      </x:c>
    </x:row>
    <x:row r="20" ht="23" customHeight="1">
      <x:c r="A20" s="2"/>
      <x:c r="B20" s="2"/>
      <x:c r="C20" s="2" t="str">
        <x:v>Taxable profit after carried losses</x:v>
      </x:c>
      <x:c r="D20" s="10" t="n">
        <x:f>MAX(0,D18-D19)</x:f>
        <x:v>0</x:v>
      </x:c>
      <x:c r="E20" s="10" t="n">
        <x:f>MAX(0,E18-E19)</x:f>
        <x:v>0</x:v>
      </x:c>
      <x:c r="F20" s="10" t="n">
        <x:f>MAX(0,F18-F19)</x:f>
        <x:v>0</x:v>
      </x:c>
      <x:c r="G20" s="10" t="n">
        <x:f>MAX(0,G18-G19)</x:f>
        <x:v>0</x:v>
      </x:c>
      <x:c r="H20" s="10" t="n">
        <x:f>MAX(0,H18-H19)</x:f>
        <x:v>0</x:v>
      </x:c>
      <x:c r="I20" s="10" t="n">
        <x:f>MAX(0,I18-I19)</x:f>
        <x:v>0</x:v>
      </x:c>
      <x:c r="J20" s="10" t="n">
        <x:f>MAX(0,J18-J19)</x:f>
        <x:v>0</x:v>
      </x:c>
      <x:c r="K20" s="10" t="n">
        <x:f>MAX(0,K18-K19)</x:f>
        <x:v>0</x:v>
      </x:c>
      <x:c r="L20" s="10" t="n">
        <x:f>MAX(0,L18-L19)</x:f>
        <x:v>0</x:v>
      </x:c>
      <x:c r="M20" s="10" t="n">
        <x:f>MAX(0,M18-M19)</x:f>
        <x:v>0</x:v>
      </x:c>
      <x:c r="N20" s="10" t="n">
        <x:f>MAX(0,N18-N19)</x:f>
        <x:v>10.894679738444442</x:v>
      </x:c>
      <x:c r="O20" s="10" t="n">
        <x:f>MAX(0,O18-O19)</x:f>
        <x:v>20.712499999999995</x:v>
      </x:c>
      <x:c r="P20" s="10" t="n">
        <x:f>MAX(0,P18-P19)</x:f>
        <x:v>21.567145833333328</x:v>
      </x:c>
      <x:c r="Q20" s="10" t="n">
        <x:f>MAX(0,Q18-Q19)</x:f>
        <x:v>22.505125</x:v>
      </x:c>
      <x:c r="R20" s="10" t="n">
        <x:f>MAX(0,R18-R19)</x:f>
        <x:v>23.443104166666664</x:v>
      </x:c>
      <x:c r="S20" s="10" t="n">
        <x:f>MAX(0,S18-S19)</x:f>
        <x:v>24.38108333333333</x:v>
      </x:c>
      <x:c r="T20" s="10" t="n">
        <x:f>MAX(0,T18-T19)</x:f>
        <x:v>25.319062499999994</x:v>
      </x:c>
      <x:c r="U20" s="10" t="n">
        <x:f>MAX(0,U18-U19)</x:f>
        <x:v>26.25704166666666</x:v>
      </x:c>
      <x:c r="V20" s="10" t="n">
        <x:f>MAX(0,V18-V19)</x:f>
        <x:v>27.111687500000006</x:v>
      </x:c>
      <x:c r="W20" s="10" t="n">
        <x:f>MAX(0,W18-W19)</x:f>
        <x:v>28.04966666666667</x:v>
      </x:c>
      <x:c r="X20" s="10" t="n">
        <x:f>MAX(0,X18-X19)</x:f>
        <x:v>28.987645833333335</x:v>
      </x:c>
      <x:c r="Y20" s="10" t="n">
        <x:f>MAX(0,Y18-Y19)</x:f>
        <x:v>29.925625</x:v>
      </x:c>
      <x:c r="Z20" s="10" t="n">
        <x:f>MAX(0,Z18-Z19)</x:f>
        <x:v>30.863604166666665</x:v>
      </x:c>
      <x:c r="AA20" s="10" t="n">
        <x:f>MAX(0,AA18-AA19)</x:f>
        <x:v>31.80158333333333</x:v>
      </x:c>
      <x:c r="AB20" s="10" t="n">
        <x:f>MAX(0,AB18-AB19)</x:f>
        <x:v>31.915651909722218</x:v>
      </x:c>
      <x:c r="AC20" s="10" t="n">
        <x:f>MAX(0,AC18-AC19)</x:f>
        <x:v>32.86810432449495</x:v>
      </x:c>
      <x:c r="AD20" s="10" t="n">
        <x:f>MAX(0,AD18-AD19)</x:f>
        <x:v>33.82055673926768</x:v>
      </x:c>
      <x:c r="AE20" s="10" t="n">
        <x:f>MAX(0,AE18-AE19)</x:f>
        <x:v>34.77300915404041</x:v>
      </x:c>
      <x:c r="AF20" s="10" t="n">
        <x:f>MAX(0,AF18-AF19)</x:f>
        <x:v>35.725461568813124</x:v>
      </x:c>
      <x:c r="AG20" s="10" t="n">
        <x:f>MAX(0,AG18-AG19)</x:f>
        <x:v>36.677913983585874</x:v>
      </x:c>
      <x:c r="AH20" s="10" t="n">
        <x:f>MAX(0,AH18-AH19)</x:f>
        <x:v>37.51925528724747</x:v>
      </x:c>
      <x:c r="AI20" s="10" t="n">
        <x:f>MAX(0,AI18-AI19)</x:f>
        <x:v>38.47170770202019</x:v>
      </x:c>
      <x:c r="AJ20" s="10" t="n">
        <x:f>MAX(0,AJ18-AJ19)</x:f>
        <x:v>39.42416011679292</x:v>
      </x:c>
      <x:c r="AK20" s="10" t="n">
        <x:f>MAX(0,AK18-AK19)</x:f>
        <x:v>40.37661253156565</x:v>
      </x:c>
      <x:c r="AL20" s="10" t="n">
        <x:f>MAX(0,AL18-AL19)</x:f>
        <x:v>41.32906494633838</x:v>
      </x:c>
      <x:c r="AM20" s="10" t="n">
        <x:f>MAX(0,AM18-AM19)</x:f>
        <x:v>42.281517361111106</x:v>
      </x:c>
    </x:row>
    <x:row r="21" ht="23" customHeight="1">
      <x:c r="A21" s="2"/>
      <x:c r="B21" s="2"/>
      <x:c r="C21" s="2" t="str">
        <x:v>Illustrative tax</x:v>
      </x:c>
      <x:c r="D21" s="30" t="n">
        <x:f>D20*'Assumptions'!$D$26</x:f>
        <x:v>0</x:v>
      </x:c>
      <x:c r="E21" s="30" t="n">
        <x:f>E20*'Assumptions'!$D$26</x:f>
        <x:v>0</x:v>
      </x:c>
      <x:c r="F21" s="30" t="n">
        <x:f>F20*'Assumptions'!$D$26</x:f>
        <x:v>0</x:v>
      </x:c>
      <x:c r="G21" s="30" t="n">
        <x:f>G20*'Assumptions'!$D$26</x:f>
        <x:v>0</x:v>
      </x:c>
      <x:c r="H21" s="30" t="n">
        <x:f>H20*'Assumptions'!$D$26</x:f>
        <x:v>0</x:v>
      </x:c>
      <x:c r="I21" s="30" t="n">
        <x:f>I20*'Assumptions'!$D$26</x:f>
        <x:v>0</x:v>
      </x:c>
      <x:c r="J21" s="30" t="n">
        <x:f>J20*'Assumptions'!$D$26</x:f>
        <x:v>0</x:v>
      </x:c>
      <x:c r="K21" s="30" t="n">
        <x:f>K20*'Assumptions'!$D$26</x:f>
        <x:v>0</x:v>
      </x:c>
      <x:c r="L21" s="30" t="n">
        <x:f>L20*'Assumptions'!$D$26</x:f>
        <x:v>0</x:v>
      </x:c>
      <x:c r="M21" s="30" t="n">
        <x:f>M20*'Assumptions'!$D$26</x:f>
        <x:v>0</x:v>
      </x:c>
      <x:c r="N21" s="30" t="n">
        <x:f>N20*'Assumptions'!$D$26</x:f>
        <x:v>2.7421908901664658</x:v>
      </x:c>
      <x:c r="O21" s="30" t="n">
        <x:f>O20*'Assumptions'!$D$26</x:f>
        <x:v>5.2133362499999985</x:v>
      </x:c>
      <x:c r="P21" s="30" t="n">
        <x:f>P20*'Assumptions'!$D$26</x:f>
        <x:v>5.428450606249998</x:v>
      </x:c>
      <x:c r="Q21" s="30" t="n">
        <x:f>Q20*'Assumptions'!$D$26</x:f>
        <x:v>5.664539962499999</x:v>
      </x:c>
      <x:c r="R21" s="30" t="n">
        <x:f>R20*'Assumptions'!$D$26</x:f>
        <x:v>5.900629318749999</x:v>
      </x:c>
      <x:c r="S21" s="30" t="n">
        <x:f>S20*'Assumptions'!$D$26</x:f>
        <x:v>6.136718674999998</x:v>
      </x:c>
      <x:c r="T21" s="30" t="n">
        <x:f>T20*'Assumptions'!$D$26</x:f>
        <x:v>6.372808031249998</x:v>
      </x:c>
      <x:c r="U21" s="30" t="n">
        <x:f>U20*'Assumptions'!$D$26</x:f>
        <x:v>6.608897387499997</x:v>
      </x:c>
      <x:c r="V21" s="30" t="n">
        <x:f>V20*'Assumptions'!$D$26</x:f>
        <x:v>6.824011743750001</x:v>
      </x:c>
      <x:c r="W21" s="30" t="n">
        <x:f>W20*'Assumptions'!$D$26</x:f>
        <x:v>7.060101100000001</x:v>
      </x:c>
      <x:c r="X21" s="30" t="n">
        <x:f>X20*'Assumptions'!$D$26</x:f>
        <x:v>7.29619045625</x:v>
      </x:c>
      <x:c r="Y21" s="30" t="n">
        <x:f>Y20*'Assumptions'!$D$26</x:f>
        <x:v>7.5322798125</x:v>
      </x:c>
      <x:c r="Z21" s="30" t="n">
        <x:f>Z20*'Assumptions'!$D$26</x:f>
        <x:v>7.768369168749999</x:v>
      </x:c>
      <x:c r="AA21" s="30" t="n">
        <x:f>AA20*'Assumptions'!$D$26</x:f>
        <x:v>8.004458524999999</x:v>
      </x:c>
      <x:c r="AB21" s="30" t="n">
        <x:f>AB20*'Assumptions'!$D$26</x:f>
        <x:v>8.033169585677081</x:v>
      </x:c>
      <x:c r="AC21" s="30" t="n">
        <x:f>AC20*'Assumptions'!$D$26</x:f>
        <x:v>8.272901858475379</x:v>
      </x:c>
      <x:c r="AD21" s="30" t="n">
        <x:f>AD20*'Assumptions'!$D$26</x:f>
        <x:v>8.512634131273675</x:v>
      </x:c>
      <x:c r="AE21" s="30" t="n">
        <x:f>AE20*'Assumptions'!$D$26</x:f>
        <x:v>8.75236640407197</x:v>
      </x:c>
      <x:c r="AF21" s="30" t="n">
        <x:f>AF20*'Assumptions'!$D$26</x:f>
        <x:v>8.992098676870263</x:v>
      </x:c>
      <x:c r="AG21" s="30" t="n">
        <x:f>AG20*'Assumptions'!$D$26</x:f>
        <x:v>9.231830949668565</x:v>
      </x:c>
      <x:c r="AH21" s="30" t="n">
        <x:f>AH20*'Assumptions'!$D$26</x:f>
        <x:v>9.443596555800188</x:v>
      </x:c>
      <x:c r="AI21" s="30" t="n">
        <x:f>AI20*'Assumptions'!$D$26</x:f>
        <x:v>9.683328828598482</x:v>
      </x:c>
      <x:c r="AJ21" s="30" t="n">
        <x:f>AJ20*'Assumptions'!$D$26</x:f>
        <x:v>9.923061101396778</x:v>
      </x:c>
      <x:c r="AK21" s="30" t="n">
        <x:f>AK20*'Assumptions'!$D$26</x:f>
        <x:v>10.162793374195072</x:v>
      </x:c>
      <x:c r="AL21" s="30" t="n">
        <x:f>AL20*'Assumptions'!$D$26</x:f>
        <x:v>10.402525646993368</x:v>
      </x:c>
      <x:c r="AM21" s="30" t="n">
        <x:f>AM20*'Assumptions'!$D$26</x:f>
        <x:v>10.642257919791664</x:v>
      </x:c>
    </x:row>
    <x:row r="22" ht="23" customHeight="1">
      <x:c r="A22" s="2"/>
      <x:c r="B22" s="2"/>
      <x:c r="C22" s="2" t="str">
        <x:v>Closing tax loss carried forward</x:v>
      </x:c>
      <x:c r="D22" s="10" t="n">
        <x:f>MAX(0,D19-D18)</x:f>
        <x:v>15.61131045722222</x:v>
      </x:c>
      <x:c r="E22" s="10" t="n">
        <x:f>MAX(0,E19-E18)</x:f>
        <x:v>29.675653594888885</x:v>
      </x:c>
      <x:c r="F22" s="10" t="n">
        <x:f>MAX(0,F19-F18)</x:f>
        <x:v>42.82882026155555</x:v>
      </x:c>
      <x:c r="G22" s="10" t="n">
        <x:f>MAX(0,G19-G18)</x:f>
        <x:v>50.241709150444436</x:v>
      </x:c>
      <x:c r="H22" s="10" t="n">
        <x:f>MAX(0,H19-H18)</x:f>
        <x:v>52.908098039333325</x:v>
      </x:c>
      <x:c r="I22" s="10" t="n">
        <x:f>MAX(0,I19-I18)</x:f>
        <x:v>50.909486928222215</x:v>
      </x:c>
      <x:c r="J22" s="10" t="n">
        <x:f>MAX(0,J19-J18)</x:f>
        <x:v>44.11643137266666</x:v>
      </x:c>
      <x:c r="K22" s="10" t="n">
        <x:f>MAX(0,K19-K18)</x:f>
        <x:v>34.52837581711111</x:v>
      </x:c>
      <x:c r="L22" s="10" t="n">
        <x:f>MAX(0,L19-L18)</x:f>
        <x:v>22.145320261555558</x:v>
      </x:c>
      <x:c r="M22" s="10" t="n">
        <x:f>MAX(0,M19-M18)</x:f>
        <x:v>7.022820261555559</x:v>
      </x:c>
      <x:c r="N22" s="10" t="n">
        <x:f>MAX(0,N19-N18)</x:f>
        <x:v>0</x:v>
      </x:c>
      <x:c r="O22" s="10" t="n">
        <x:f>MAX(0,O19-O18)</x:f>
        <x:v>0</x:v>
      </x:c>
      <x:c r="P22" s="10" t="n">
        <x:f>MAX(0,P19-P18)</x:f>
        <x:v>0</x:v>
      </x:c>
      <x:c r="Q22" s="10" t="n">
        <x:f>MAX(0,Q19-Q18)</x:f>
        <x:v>0</x:v>
      </x:c>
      <x:c r="R22" s="10" t="n">
        <x:f>MAX(0,R19-R18)</x:f>
        <x:v>0</x:v>
      </x:c>
      <x:c r="S22" s="10" t="n">
        <x:f>MAX(0,S19-S18)</x:f>
        <x:v>0</x:v>
      </x:c>
      <x:c r="T22" s="10" t="n">
        <x:f>MAX(0,T19-T18)</x:f>
        <x:v>0</x:v>
      </x:c>
      <x:c r="U22" s="10" t="n">
        <x:f>MAX(0,U19-U18)</x:f>
        <x:v>0</x:v>
      </x:c>
      <x:c r="V22" s="10" t="n">
        <x:f>MAX(0,V19-V18)</x:f>
        <x:v>0</x:v>
      </x:c>
      <x:c r="W22" s="10" t="n">
        <x:f>MAX(0,W19-W18)</x:f>
        <x:v>0</x:v>
      </x:c>
      <x:c r="X22" s="10" t="n">
        <x:f>MAX(0,X19-X18)</x:f>
        <x:v>0</x:v>
      </x:c>
      <x:c r="Y22" s="10" t="n">
        <x:f>MAX(0,Y19-Y18)</x:f>
        <x:v>0</x:v>
      </x:c>
      <x:c r="Z22" s="10" t="n">
        <x:f>MAX(0,Z19-Z18)</x:f>
        <x:v>0</x:v>
      </x:c>
      <x:c r="AA22" s="10" t="n">
        <x:f>MAX(0,AA19-AA18)</x:f>
        <x:v>0</x:v>
      </x:c>
      <x:c r="AB22" s="10" t="n">
        <x:f>MAX(0,AB19-AB18)</x:f>
        <x:v>0</x:v>
      </x:c>
      <x:c r="AC22" s="10" t="n">
        <x:f>MAX(0,AC19-AC18)</x:f>
        <x:v>0</x:v>
      </x:c>
      <x:c r="AD22" s="10" t="n">
        <x:f>MAX(0,AD19-AD18)</x:f>
        <x:v>0</x:v>
      </x:c>
      <x:c r="AE22" s="10" t="n">
        <x:f>MAX(0,AE19-AE18)</x:f>
        <x:v>0</x:v>
      </x:c>
      <x:c r="AF22" s="10" t="n">
        <x:f>MAX(0,AF19-AF18)</x:f>
        <x:v>0</x:v>
      </x:c>
      <x:c r="AG22" s="10" t="n">
        <x:f>MAX(0,AG19-AG18)</x:f>
        <x:v>0</x:v>
      </x:c>
      <x:c r="AH22" s="10" t="n">
        <x:f>MAX(0,AH19-AH18)</x:f>
        <x:v>0</x:v>
      </x:c>
      <x:c r="AI22" s="10" t="n">
        <x:f>MAX(0,AI19-AI18)</x:f>
        <x:v>0</x:v>
      </x:c>
      <x:c r="AJ22" s="10" t="n">
        <x:f>MAX(0,AJ19-AJ18)</x:f>
        <x:v>0</x:v>
      </x:c>
      <x:c r="AK22" s="10" t="n">
        <x:f>MAX(0,AK19-AK18)</x:f>
        <x:v>0</x:v>
      </x:c>
      <x:c r="AL22" s="10" t="n">
        <x:f>MAX(0,AL19-AL18)</x:f>
        <x:v>0</x:v>
      </x:c>
      <x:c r="AM22" s="10" t="n">
        <x:f>MAX(0,AM19-AM18)</x:f>
        <x:v>0</x:v>
      </x:c>
    </x:row>
    <x:row r="23" ht="23" customHeight="1">
      <x:c r="A23" s="2"/>
      <x:c r="B23" s="2"/>
      <x:c r="C23" s="39" t="str">
        <x:v>Company profit after tax (signed)</x:v>
      </x:c>
      <x:c r="D23" s="42" t="n">
        <x:f>D18-D21</x:f>
        <x:v>-15.61131045722222</x:v>
      </x:c>
      <x:c r="E23" s="42" t="n">
        <x:f>E18-E21</x:f>
        <x:v>-14.064343137666667</x:v>
      </x:c>
      <x:c r="F23" s="42" t="n">
        <x:f>F18-F21</x:f>
        <x:v>-13.153166666666667</x:v>
      </x:c>
      <x:c r="G23" s="42" t="n">
        <x:f>G18-G21</x:f>
        <x:v>-7.41288888888889</x:v>
      </x:c>
      <x:c r="H23" s="42" t="n">
        <x:f>H18-H21</x:f>
        <x:v>-2.66638888888889</x:v>
      </x:c>
      <x:c r="I23" s="42" t="n">
        <x:f>I18-I21</x:f>
        <x:v>1.9986111111111111</x:v>
      </x:c>
      <x:c r="J23" s="42" t="n">
        <x:f>J18-J21</x:f>
        <x:v>6.793055555555553</x:v>
      </x:c>
      <x:c r="K23" s="42" t="n">
        <x:f>K18-K21</x:f>
        <x:v>9.588055555555552</x:v>
      </x:c>
      <x:c r="L23" s="42" t="n">
        <x:f>L18-L21</x:f>
        <x:v>12.383055555555554</x:v>
      </x:c>
      <x:c r="M23" s="42" t="n">
        <x:f>M18-M21</x:f>
        <x:v>15.122499999999999</x:v>
      </x:c>
      <x:c r="N23" s="42" t="n">
        <x:f>N18-N21</x:f>
        <x:v>15.175309109833535</x:v>
      </x:c>
      <x:c r="O23" s="42" t="n">
        <x:f>O18-O21</x:f>
        <x:v>15.499163749999997</x:v>
      </x:c>
      <x:c r="P23" s="42" t="n">
        <x:f>P18-P21</x:f>
        <x:v>16.13869522708333</x:v>
      </x:c>
      <x:c r="Q23" s="42" t="n">
        <x:f>Q18-Q21</x:f>
        <x:v>16.8405850375</x:v>
      </x:c>
      <x:c r="R23" s="42" t="n">
        <x:f>R18-R21</x:f>
        <x:v>17.542474847916665</x:v>
      </x:c>
      <x:c r="S23" s="42" t="n">
        <x:f>S18-S21</x:f>
        <x:v>18.244364658333332</x:v>
      </x:c>
      <x:c r="T23" s="42" t="n">
        <x:f>T18-T21</x:f>
        <x:v>18.946254468749995</x:v>
      </x:c>
      <x:c r="U23" s="42" t="n">
        <x:f>U18-U21</x:f>
        <x:v>19.64814427916666</x:v>
      </x:c>
      <x:c r="V23" s="42" t="n">
        <x:f>V18-V21</x:f>
        <x:v>20.287675756250003</x:v>
      </x:c>
      <x:c r="W23" s="42" t="n">
        <x:f>W18-W21</x:f>
        <x:v>20.98956556666667</x:v>
      </x:c>
      <x:c r="X23" s="42" t="n">
        <x:f>X18-X21</x:f>
        <x:v>21.691455377083336</x:v>
      </x:c>
      <x:c r="Y23" s="42" t="n">
        <x:f>Y18-Y21</x:f>
        <x:v>22.3933451875</x:v>
      </x:c>
      <x:c r="Z23" s="42" t="n">
        <x:f>Z18-Z21</x:f>
        <x:v>23.095234997916666</x:v>
      </x:c>
      <x:c r="AA23" s="42" t="n">
        <x:f>AA18-AA21</x:f>
        <x:v>23.79712480833333</x:v>
      </x:c>
      <x:c r="AB23" s="42" t="n">
        <x:f>AB18-AB21</x:f>
        <x:v>23.882482324045135</x:v>
      </x:c>
      <x:c r="AC23" s="42" t="n">
        <x:f>AC18-AC21</x:f>
        <x:v>24.595202466019572</x:v>
      </x:c>
      <x:c r="AD23" s="42" t="n">
        <x:f>AD18-AD21</x:f>
        <x:v>25.307922607994005</x:v>
      </x:c>
      <x:c r="AE23" s="42" t="n">
        <x:f>AE18-AE21</x:f>
        <x:v>26.020642749968438</x:v>
      </x:c>
      <x:c r="AF23" s="42" t="n">
        <x:f>AF18-AF21</x:f>
        <x:v>26.73336289194286</x:v>
      </x:c>
      <x:c r="AG23" s="42" t="n">
        <x:f>AG18-AG21</x:f>
        <x:v>27.44608303391731</x:v>
      </x:c>
      <x:c r="AH23" s="42" t="n">
        <x:f>AH18-AH21</x:f>
        <x:v>28.07565873144728</x:v>
      </x:c>
      <x:c r="AI23" s="42" t="n">
        <x:f>AI18-AI21</x:f>
        <x:v>28.788378873421706</x:v>
      </x:c>
      <x:c r="AJ23" s="42" t="n">
        <x:f>AJ18-AJ21</x:f>
        <x:v>29.501099015396143</x:v>
      </x:c>
      <x:c r="AK23" s="42" t="n">
        <x:f>AK18-AK21</x:f>
        <x:v>30.213819157370576</x:v>
      </x:c>
      <x:c r="AL23" s="42" t="n">
        <x:f>AL18-AL21</x:f>
        <x:v>30.92653929934501</x:v>
      </x:c>
      <x:c r="AM23" s="42" t="n">
        <x:f>AM18-AM21</x:f>
        <x:v>31.639259441319442</x:v>
      </x:c>
    </x:row>
    <x:row r="24" ht="23" customHeight="1">
      <x:c r="A24" s="2"/>
      <x:c r="B24" s="2"/>
      <x:c r="C24" s="2" t="str">
        <x:v>Cumulative company profit after tax</x:v>
      </x:c>
      <x:c r="D24" s="10" t="n">
        <x:f>D23</x:f>
        <x:v>-15.61131045722222</x:v>
      </x:c>
      <x:c r="E24" s="10" t="n">
        <x:f>D24+E23</x:f>
        <x:v>-29.675653594888885</x:v>
      </x:c>
      <x:c r="F24" s="10" t="n">
        <x:f>E24+F23</x:f>
        <x:v>-42.82882026155555</x:v>
      </x:c>
      <x:c r="G24" s="10" t="n">
        <x:f>F24+G23</x:f>
        <x:v>-50.241709150444436</x:v>
      </x:c>
      <x:c r="H24" s="10" t="n">
        <x:f>G24+H23</x:f>
        <x:v>-52.908098039333325</x:v>
      </x:c>
      <x:c r="I24" s="10" t="n">
        <x:f>H24+I23</x:f>
        <x:v>-50.909486928222215</x:v>
      </x:c>
      <x:c r="J24" s="10" t="n">
        <x:f>I24+J23</x:f>
        <x:v>-44.11643137266666</x:v>
      </x:c>
      <x:c r="K24" s="10" t="n">
        <x:f>J24+K23</x:f>
        <x:v>-34.52837581711111</x:v>
      </x:c>
      <x:c r="L24" s="10" t="n">
        <x:f>K24+L23</x:f>
        <x:v>-22.145320261555558</x:v>
      </x:c>
      <x:c r="M24" s="10" t="n">
        <x:f>L24+M23</x:f>
        <x:v>-7.022820261555559</x:v>
      </x:c>
      <x:c r="N24" s="10" t="n">
        <x:f>M24+N23</x:f>
        <x:v>8.152488848277976</x:v>
      </x:c>
      <x:c r="O24" s="10" t="n">
        <x:f>N24+O23</x:f>
        <x:v>23.651652598277973</x:v>
      </x:c>
      <x:c r="P24" s="10" t="n">
        <x:f>O24+P23</x:f>
        <x:v>39.7903478253613</x:v>
      </x:c>
      <x:c r="Q24" s="10" t="n">
        <x:f>P24+Q23</x:f>
        <x:v>56.6309328628613</x:v>
      </x:c>
      <x:c r="R24" s="10" t="n">
        <x:f>Q24+R23</x:f>
        <x:v>74.17340771077797</x:v>
      </x:c>
      <x:c r="S24" s="10" t="n">
        <x:f>R24+S23</x:f>
        <x:v>92.4177723691113</x:v>
      </x:c>
      <x:c r="T24" s="10" t="n">
        <x:f>S24+T23</x:f>
        <x:v>111.3640268378613</x:v>
      </x:c>
      <x:c r="U24" s="10" t="n">
        <x:f>T24+U23</x:f>
        <x:v>131.01217111702798</x:v>
      </x:c>
      <x:c r="V24" s="10" t="n">
        <x:f>U24+V23</x:f>
        <x:v>151.29984687327797</x:v>
      </x:c>
      <x:c r="W24" s="10" t="n">
        <x:f>V24+W23</x:f>
        <x:v>172.28941243994464</x:v>
      </x:c>
      <x:c r="X24" s="10" t="n">
        <x:f>W24+X23</x:f>
        <x:v>193.98086781702798</x:v>
      </x:c>
      <x:c r="Y24" s="10" t="n">
        <x:f>X24+Y23</x:f>
        <x:v>216.37421300452797</x:v>
      </x:c>
      <x:c r="Z24" s="10" t="n">
        <x:f>Y24+Z23</x:f>
        <x:v>239.46944800244464</x:v>
      </x:c>
      <x:c r="AA24" s="10" t="n">
        <x:f>Z24+AA23</x:f>
        <x:v>263.266572810778</x:v>
      </x:c>
      <x:c r="AB24" s="10" t="n">
        <x:f>AA24+AB23</x:f>
        <x:v>287.14905513482313</x:v>
      </x:c>
      <x:c r="AC24" s="10" t="n">
        <x:f>AB24+AC23</x:f>
        <x:v>311.74425760084273</x:v>
      </x:c>
      <x:c r="AD24" s="10" t="n">
        <x:f>AC24+AD23</x:f>
        <x:v>337.0521802088367</x:v>
      </x:c>
      <x:c r="AE24" s="10" t="n">
        <x:f>AD24+AE23</x:f>
        <x:v>363.07282295880515</x:v>
      </x:c>
      <x:c r="AF24" s="10" t="n">
        <x:f>AE24+AF23</x:f>
        <x:v>389.806185850748</x:v>
      </x:c>
      <x:c r="AG24" s="10" t="n">
        <x:f>AF24+AG23</x:f>
        <x:v>417.25226888466534</x:v>
      </x:c>
      <x:c r="AH24" s="10" t="n">
        <x:f>AG24+AH23</x:f>
        <x:v>445.3279276161126</x:v>
      </x:c>
      <x:c r="AI24" s="10" t="n">
        <x:f>AH24+AI23</x:f>
        <x:v>474.11630648953434</x:v>
      </x:c>
      <x:c r="AJ24" s="10" t="n">
        <x:f>AI24+AJ23</x:f>
        <x:v>503.6174055049305</x:v>
      </x:c>
      <x:c r="AK24" s="10" t="n">
        <x:f>AJ24+AK23</x:f>
        <x:v>533.8312246623011</x:v>
      </x:c>
      <x:c r="AL24" s="10" t="n">
        <x:f>AK24+AL23</x:f>
        <x:v>564.7577639616461</x:v>
      </x:c>
      <x:c r="AM24" s="10" t="n">
        <x:f>AL24+AM23</x:f>
        <x:v>596.3970234029656</x:v>
      </x:c>
    </x:row>
    <x:row r="25" ht="23" customHeight="1">
      <x:c r="A25" s="2"/>
      <x:c r="B25" s="2"/>
      <x:c r="C25" s="2" t="str">
        <x:v>External investment received</x:v>
      </x:c>
      <x:c r="D25" s="30" t="n">
        <x:f>'Assumptions'!D44</x:f>
        <x:v>75</x:v>
      </x:c>
      <x:c r="E25" s="30" t="n">
        <x:f>'Assumptions'!E44</x:f>
        <x:v>0</x:v>
      </x:c>
      <x:c r="F25" s="30" t="n">
        <x:f>'Assumptions'!F44</x:f>
        <x:v>0</x:v>
      </x:c>
      <x:c r="G25" s="30" t="n">
        <x:f>'Assumptions'!G44</x:f>
        <x:v>0</x:v>
      </x:c>
      <x:c r="H25" s="30" t="n">
        <x:f>'Assumptions'!H44</x:f>
        <x:v>0</x:v>
      </x:c>
      <x:c r="I25" s="30" t="n">
        <x:f>'Assumptions'!I44</x:f>
        <x:v>0</x:v>
      </x:c>
      <x:c r="J25" s="30" t="n">
        <x:f>'Assumptions'!J44</x:f>
        <x:v>0</x:v>
      </x:c>
      <x:c r="K25" s="30" t="n">
        <x:f>'Assumptions'!K44</x:f>
        <x:v>0</x:v>
      </x:c>
      <x:c r="L25" s="30" t="n">
        <x:f>'Assumptions'!L44</x:f>
        <x:v>0</x:v>
      </x:c>
      <x:c r="M25" s="30" t="n">
        <x:f>'Assumptions'!M44</x:f>
        <x:v>0</x:v>
      </x:c>
      <x:c r="N25" s="30" t="n">
        <x:f>'Assumptions'!N44</x:f>
        <x:v>0</x:v>
      </x:c>
      <x:c r="O25" s="30" t="n">
        <x:f>'Assumptions'!O44</x:f>
        <x:v>0</x:v>
      </x:c>
      <x:c r="P25" s="30" t="n">
        <x:f>'Assumptions'!P44</x:f>
        <x:v>0</x:v>
      </x:c>
      <x:c r="Q25" s="30" t="n">
        <x:f>'Assumptions'!Q44</x:f>
        <x:v>0</x:v>
      </x:c>
      <x:c r="R25" s="30" t="n">
        <x:f>'Assumptions'!R44</x:f>
        <x:v>0</x:v>
      </x:c>
      <x:c r="S25" s="30" t="n">
        <x:f>'Assumptions'!S44</x:f>
        <x:v>0</x:v>
      </x:c>
      <x:c r="T25" s="30" t="n">
        <x:f>'Assumptions'!T44</x:f>
        <x:v>0</x:v>
      </x:c>
      <x:c r="U25" s="30" t="n">
        <x:f>'Assumptions'!U44</x:f>
        <x:v>0</x:v>
      </x:c>
      <x:c r="V25" s="30" t="n">
        <x:f>'Assumptions'!V44</x:f>
        <x:v>0</x:v>
      </x:c>
      <x:c r="W25" s="30" t="n">
        <x:f>'Assumptions'!W44</x:f>
        <x:v>0</x:v>
      </x:c>
      <x:c r="X25" s="30" t="n">
        <x:f>'Assumptions'!X44</x:f>
        <x:v>0</x:v>
      </x:c>
      <x:c r="Y25" s="30" t="n">
        <x:f>'Assumptions'!Y44</x:f>
        <x:v>0</x:v>
      </x:c>
      <x:c r="Z25" s="30" t="n">
        <x:f>'Assumptions'!Z44</x:f>
        <x:v>0</x:v>
      </x:c>
      <x:c r="AA25" s="30" t="n">
        <x:f>'Assumptions'!AA44</x:f>
        <x:v>0</x:v>
      </x:c>
      <x:c r="AB25" s="30" t="n">
        <x:f>'Assumptions'!AB44</x:f>
        <x:v>0</x:v>
      </x:c>
      <x:c r="AC25" s="30" t="n">
        <x:f>'Assumptions'!AC44</x:f>
        <x:v>0</x:v>
      </x:c>
      <x:c r="AD25" s="30" t="n">
        <x:f>'Assumptions'!AD44</x:f>
        <x:v>0</x:v>
      </x:c>
      <x:c r="AE25" s="30" t="n">
        <x:f>'Assumptions'!AE44</x:f>
        <x:v>0</x:v>
      </x:c>
      <x:c r="AF25" s="30" t="n">
        <x:f>'Assumptions'!AF44</x:f>
        <x:v>0</x:v>
      </x:c>
      <x:c r="AG25" s="30" t="n">
        <x:f>'Assumptions'!AG44</x:f>
        <x:v>0</x:v>
      </x:c>
      <x:c r="AH25" s="30" t="n">
        <x:f>'Assumptions'!AH44</x:f>
        <x:v>0</x:v>
      </x:c>
      <x:c r="AI25" s="30" t="n">
        <x:f>'Assumptions'!AI44</x:f>
        <x:v>0</x:v>
      </x:c>
      <x:c r="AJ25" s="30" t="n">
        <x:f>'Assumptions'!AJ44</x:f>
        <x:v>0</x:v>
      </x:c>
      <x:c r="AK25" s="30" t="n">
        <x:f>'Assumptions'!AK44</x:f>
        <x:v>0</x:v>
      </x:c>
      <x:c r="AL25" s="30" t="n">
        <x:f>'Assumptions'!AL44</x:f>
        <x:v>0</x:v>
      </x:c>
      <x:c r="AM25" s="30" t="n">
        <x:f>'Assumptions'!AM44</x:f>
        <x:v>0</x:v>
      </x:c>
    </x:row>
    <x:row r="26" ht="23" customHeight="1">
      <x:c r="A26" s="2"/>
      <x:c r="B26" s="2"/>
      <x:c r="C26" s="2" t="str">
        <x:v>Collection in billed month</x:v>
      </x:c>
      <x:c r="D26" s="45" t="n">
        <x:f>'Assumptions'!D45</x:f>
        <x:v>0.7</x:v>
      </x:c>
      <x:c r="E26" s="45" t="n">
        <x:f>'Assumptions'!E45</x:f>
        <x:v>0.7</x:v>
      </x:c>
      <x:c r="F26" s="45" t="n">
        <x:f>'Assumptions'!F45</x:f>
        <x:v>0.7</x:v>
      </x:c>
      <x:c r="G26" s="45" t="n">
        <x:f>'Assumptions'!G45</x:f>
        <x:v>0.7</x:v>
      </x:c>
      <x:c r="H26" s="45" t="n">
        <x:f>'Assumptions'!H45</x:f>
        <x:v>0.7</x:v>
      </x:c>
      <x:c r="I26" s="45" t="n">
        <x:f>'Assumptions'!I45</x:f>
        <x:v>0.7</x:v>
      </x:c>
      <x:c r="J26" s="45" t="n">
        <x:f>'Assumptions'!J45</x:f>
        <x:v>0.7</x:v>
      </x:c>
      <x:c r="K26" s="45" t="n">
        <x:f>'Assumptions'!K45</x:f>
        <x:v>0.7</x:v>
      </x:c>
      <x:c r="L26" s="45" t="n">
        <x:f>'Assumptions'!L45</x:f>
        <x:v>0.7</x:v>
      </x:c>
      <x:c r="M26" s="45" t="n">
        <x:f>'Assumptions'!M45</x:f>
        <x:v>0.7</x:v>
      </x:c>
      <x:c r="N26" s="45" t="n">
        <x:f>'Assumptions'!N45</x:f>
        <x:v>0.7</x:v>
      </x:c>
      <x:c r="O26" s="45" t="n">
        <x:f>'Assumptions'!O45</x:f>
        <x:v>0.7</x:v>
      </x:c>
      <x:c r="P26" s="45" t="n">
        <x:f>'Assumptions'!P45</x:f>
        <x:v>0.7</x:v>
      </x:c>
      <x:c r="Q26" s="45" t="n">
        <x:f>'Assumptions'!Q45</x:f>
        <x:v>0.7</x:v>
      </x:c>
      <x:c r="R26" s="45" t="n">
        <x:f>'Assumptions'!R45</x:f>
        <x:v>0.7</x:v>
      </x:c>
      <x:c r="S26" s="45" t="n">
        <x:f>'Assumptions'!S45</x:f>
        <x:v>0.7</x:v>
      </x:c>
      <x:c r="T26" s="45" t="n">
        <x:f>'Assumptions'!T45</x:f>
        <x:v>0.7</x:v>
      </x:c>
      <x:c r="U26" s="45" t="n">
        <x:f>'Assumptions'!U45</x:f>
        <x:v>0.7</x:v>
      </x:c>
      <x:c r="V26" s="45" t="n">
        <x:f>'Assumptions'!V45</x:f>
        <x:v>0.7</x:v>
      </x:c>
      <x:c r="W26" s="45" t="n">
        <x:f>'Assumptions'!W45</x:f>
        <x:v>0.7</x:v>
      </x:c>
      <x:c r="X26" s="45" t="n">
        <x:f>'Assumptions'!X45</x:f>
        <x:v>0.7</x:v>
      </x:c>
      <x:c r="Y26" s="45" t="n">
        <x:f>'Assumptions'!Y45</x:f>
        <x:v>0.7</x:v>
      </x:c>
      <x:c r="Z26" s="45" t="n">
        <x:f>'Assumptions'!Z45</x:f>
        <x:v>0.7</x:v>
      </x:c>
      <x:c r="AA26" s="45" t="n">
        <x:f>'Assumptions'!AA45</x:f>
        <x:v>0.7</x:v>
      </x:c>
      <x:c r="AB26" s="45" t="n">
        <x:f>'Assumptions'!AB45</x:f>
        <x:v>0.7</x:v>
      </x:c>
      <x:c r="AC26" s="45" t="n">
        <x:f>'Assumptions'!AC45</x:f>
        <x:v>0.7</x:v>
      </x:c>
      <x:c r="AD26" s="45" t="n">
        <x:f>'Assumptions'!AD45</x:f>
        <x:v>0.7</x:v>
      </x:c>
      <x:c r="AE26" s="45" t="n">
        <x:f>'Assumptions'!AE45</x:f>
        <x:v>0.7</x:v>
      </x:c>
      <x:c r="AF26" s="45" t="n">
        <x:f>'Assumptions'!AF45</x:f>
        <x:v>0.7</x:v>
      </x:c>
      <x:c r="AG26" s="45" t="n">
        <x:f>'Assumptions'!AG45</x:f>
        <x:v>0.7</x:v>
      </x:c>
      <x:c r="AH26" s="45" t="n">
        <x:f>'Assumptions'!AH45</x:f>
        <x:v>0.7</x:v>
      </x:c>
      <x:c r="AI26" s="45" t="n">
        <x:f>'Assumptions'!AI45</x:f>
        <x:v>0.7</x:v>
      </x:c>
      <x:c r="AJ26" s="45" t="n">
        <x:f>'Assumptions'!AJ45</x:f>
        <x:v>0.7</x:v>
      </x:c>
      <x:c r="AK26" s="45" t="n">
        <x:f>'Assumptions'!AK45</x:f>
        <x:v>0.7</x:v>
      </x:c>
      <x:c r="AL26" s="45" t="n">
        <x:f>'Assumptions'!AL45</x:f>
        <x:v>0.7</x:v>
      </x:c>
      <x:c r="AM26" s="45" t="n">
        <x:f>'Assumptions'!AM45</x:f>
        <x:v>0.7</x:v>
      </x:c>
    </x:row>
    <x:row r="27" ht="23" customHeight="1">
      <x:c r="A27" s="2"/>
      <x:c r="B27" s="2"/>
      <x:c r="C27" s="2" t="str">
        <x:v>Net contribution cash collected</x:v>
      </x:c>
      <x:c r="D27" s="30" t="n">
        <x:f>(1-SUM('Assumptions'!$D$23:$D$25))*(D26*D10+(1-D26)*0)</x:f>
        <x:v>0</x:v>
      </x:c>
      <x:c r="E27" s="30" t="n">
        <x:f>(1-SUM('Assumptions'!$D$23:$D$25))*(E26*E10+(1-E26)*D10)</x:f>
        <x:v>0</x:v>
      </x:c>
      <x:c r="F27" s="30" t="n">
        <x:f>(1-SUM('Assumptions'!$D$23:$D$25))*(F26*F10+(1-F26)*E10)</x:f>
        <x:v>0</x:v>
      </x:c>
      <x:c r="G27" s="30" t="n">
        <x:f>(1-SUM('Assumptions'!$D$23:$D$25))*(G26*G10+(1-G26)*F10)</x:f>
        <x:v>3.8359999999999994</x:v>
      </x:c>
      <x:c r="H27" s="30" t="n">
        <x:f>(1-SUM('Assumptions'!$D$23:$D$25))*(H26*H10+(1-H26)*G10)</x:f>
        <x:v>9.315999999999999</x:v>
      </x:c>
      <x:c r="I27" s="30" t="n">
        <x:f>(1-SUM('Assumptions'!$D$23:$D$25))*(I26*I10+(1-I26)*H10)</x:f>
        <x:v>15.2755</x:v>
      </x:c>
      <x:c r="J27" s="30" t="n">
        <x:f>(1-SUM('Assumptions'!$D$23:$D$25))*(J26*J10+(1-J26)*I10)</x:f>
        <x:v>21.919999999999998</x:v>
      </x:c>
      <x:c r="K27" s="30" t="n">
        <x:f>(1-SUM('Assumptions'!$D$23:$D$25))*(K26*K10+(1-K26)*J10)</x:f>
        <x:v>27.3315</x:v>
      </x:c>
      <x:c r="L27" s="30" t="n">
        <x:f>(1-SUM('Assumptions'!$D$23:$D$25))*(L26*L10+(1-L26)*K10)</x:f>
        <x:v>32.12649999999999</x:v>
      </x:c>
      <x:c r="M27" s="30" t="n">
        <x:f>(1-SUM('Assumptions'!$D$23:$D$25))*(M26*M10+(1-M26)*L10)</x:f>
        <x:v>36.921499999999995</x:v>
      </x:c>
      <x:c r="N27" s="30" t="n">
        <x:f>(1-SUM('Assumptions'!$D$23:$D$25))*(N26*N10+(1-N26)*M10)</x:f>
        <x:v>41.716499999999996</x:v>
      </x:c>
      <x:c r="O27" s="30" t="n">
        <x:f>(1-SUM('Assumptions'!$D$23:$D$25))*(O26*O10+(1-O26)*N10)</x:f>
        <x:v>46.5115</x:v>
      </x:c>
      <x:c r="P27" s="30" t="n">
        <x:f>(1-SUM('Assumptions'!$D$23:$D$25))*(P26*P10+(1-P26)*O10)</x:f>
        <x:v>49.306585416666664</x:v>
      </x:c>
      <x:c r="Q27" s="30" t="n">
        <x:f>(1-SUM('Assumptions'!$D$23:$D$25))*(Q26*Q10+(1-Q26)*P10)</x:f>
        <x:v>51.24456458333333</x:v>
      </x:c>
      <x:c r="R27" s="30" t="n">
        <x:f>(1-SUM('Assumptions'!$D$23:$D$25))*(R26*R10+(1-R26)*Q10)</x:f>
        <x:v>53.182543749999994</x:v>
      </x:c>
      <x:c r="S27" s="30" t="n">
        <x:f>(1-SUM('Assumptions'!$D$23:$D$25))*(S26*S10+(1-S26)*R10)</x:f>
        <x:v>55.120522916666665</x:v>
      </x:c>
      <x:c r="T27" s="30" t="n">
        <x:f>(1-SUM('Assumptions'!$D$23:$D$25))*(T26*T10+(1-T26)*S10)</x:f>
        <x:v>57.058502083333316</x:v>
      </x:c>
      <x:c r="U27" s="30" t="n">
        <x:f>(1-SUM('Assumptions'!$D$23:$D$25))*(U26*U10+(1-U26)*T10)</x:f>
        <x:v>58.996481249999995</x:v>
      </x:c>
      <x:c r="V27" s="30" t="n">
        <x:f>(1-SUM('Assumptions'!$D$23:$D$25))*(V26*V10+(1-V26)*U10)</x:f>
        <x:v>60.93446041666667</x:v>
      </x:c>
      <x:c r="W27" s="30" t="n">
        <x:f>(1-SUM('Assumptions'!$D$23:$D$25))*(W26*W10+(1-W26)*V10)</x:f>
        <x:v>62.87243958333334</x:v>
      </x:c>
      <x:c r="X27" s="30" t="n">
        <x:f>(1-SUM('Assumptions'!$D$23:$D$25))*(X26*X10+(1-X26)*W10)</x:f>
        <x:v>64.81041875</x:v>
      </x:c>
      <x:c r="Y27" s="30" t="n">
        <x:f>(1-SUM('Assumptions'!$D$23:$D$25))*(Y26*Y10+(1-Y26)*X10)</x:f>
        <x:v>66.74839791666666</x:v>
      </x:c>
      <x:c r="Z27" s="30" t="n">
        <x:f>(1-SUM('Assumptions'!$D$23:$D$25))*(Z26*Z10+(1-Z26)*Y10)</x:f>
        <x:v>68.68637708333333</x:v>
      </x:c>
      <x:c r="AA27" s="30" t="n">
        <x:f>(1-SUM('Assumptions'!$D$23:$D$25))*(AA26*AA10+(1-AA26)*Z10)</x:f>
        <x:v>70.62435625</x:v>
      </x:c>
      <x:c r="AB27" s="30" t="n">
        <x:f>(1-SUM('Assumptions'!$D$23:$D$25))*(AB26*AB10+(1-AB26)*AA10)</x:f>
        <x:v>72.76337578124999</x:v>
      </x:c>
      <x:c r="AC27" s="30" t="n">
        <x:f>(1-SUM('Assumptions'!$D$23:$D$25))*(AC26*AC10+(1-AC26)*AB10)</x:f>
        <x:v>74.98855546875</x:v>
      </x:c>
      <x:c r="AD27" s="30" t="n">
        <x:f>(1-SUM('Assumptions'!$D$23:$D$25))*(AD26*AD10+(1-AD26)*AC10)</x:f>
        <x:v>77.21373515624998</x:v>
      </x:c>
      <x:c r="AE27" s="30" t="n">
        <x:f>(1-SUM('Assumptions'!$D$23:$D$25))*(AE26*AE10+(1-AE26)*AD10)</x:f>
        <x:v>79.43891484375</x:v>
      </x:c>
      <x:c r="AF27" s="30" t="n">
        <x:f>(1-SUM('Assumptions'!$D$23:$D$25))*(AF26*AF10+(1-AF26)*AE10)</x:f>
        <x:v>81.66409453125</x:v>
      </x:c>
      <x:c r="AG27" s="30" t="n">
        <x:f>(1-SUM('Assumptions'!$D$23:$D$25))*(AG26*AG10+(1-AG26)*AF10)</x:f>
        <x:v>83.88927421875</x:v>
      </x:c>
      <x:c r="AH27" s="30" t="n">
        <x:f>(1-SUM('Assumptions'!$D$23:$D$25))*(AH26*AH10+(1-AH26)*AG10)</x:f>
        <x:v>86.11445390624999</x:v>
      </x:c>
      <x:c r="AI27" s="30" t="n">
        <x:f>(1-SUM('Assumptions'!$D$23:$D$25))*(AI26*AI10+(1-AI26)*AH10)</x:f>
        <x:v>88.33963359375001</x:v>
      </x:c>
      <x:c r="AJ27" s="30" t="n">
        <x:f>(1-SUM('Assumptions'!$D$23:$D$25))*(AJ26*AJ10+(1-AJ26)*AI10)</x:f>
        <x:v>90.56481328124998</x:v>
      </x:c>
      <x:c r="AK27" s="30" t="n">
        <x:f>(1-SUM('Assumptions'!$D$23:$D$25))*(AK26*AK10+(1-AK26)*AJ10)</x:f>
        <x:v>92.78999296875</x:v>
      </x:c>
      <x:c r="AL27" s="30" t="n">
        <x:f>(1-SUM('Assumptions'!$D$23:$D$25))*(AL26*AL10+(1-AL26)*AK10)</x:f>
        <x:v>95.01517265624999</x:v>
      </x:c>
      <x:c r="AM27" s="30" t="n">
        <x:f>(1-SUM('Assumptions'!$D$23:$D$25))*(AM26*AM10+(1-AM26)*AL10)</x:f>
        <x:v>97.24035234374999</x:v>
      </x:c>
    </x:row>
    <x:row r="28" ht="23" customHeight="1">
      <x:c r="A28" s="2"/>
      <x:c r="B28" s="2"/>
      <x:c r="C28" s="2" t="str">
        <x:v>Opening company cash</x:v>
      </x:c>
      <x:c r="D28" s="10" t="n">
        <x:f>0</x:f>
        <x:v>0</x:v>
      </x:c>
      <x:c r="E28" s="10" t="n">
        <x:f>D29</x:f>
        <x:v>55.985911765</x:v>
      </x:c>
      <x:c r="F28" s="10" t="n">
        <x:f>E29</x:f>
        <x:v>41.33823529399999</x:v>
      </x:c>
      <x:c r="G28" s="10" t="n">
        <x:f>F29</x:f>
        <x:v>28.301735293999993</x:v>
      </x:c>
      <x:c r="H28" s="10" t="n">
        <x:f>G29</x:f>
        <x:v>19.021235293999993</x:v>
      </x:c>
      <x:c r="I28" s="10" t="n">
        <x:f>H29</x:f>
        <x:v>14.837235293999992</x:v>
      </x:c>
      <x:c r="J28" s="10" t="n">
        <x:f>I29</x:f>
        <x:v>15.11273529399999</x:v>
      </x:c>
      <x:c r="K28" s="10" t="n">
        <x:f>J29</x:f>
        <x:v>18.03273529399999</x:v>
      </x:c>
      <x:c r="L28" s="10" t="n">
        <x:f>K29</x:f>
        <x:v>26.36423529399999</x:v>
      </x:c>
      <x:c r="M28" s="10" t="n">
        <x:f>L29</x:f>
        <x:v>37.49073529399998</x:v>
      </x:c>
      <x:c r="N28" s="10" t="n">
        <x:f>M29</x:f>
        <x:v>49.41223529399997</x:v>
      </x:c>
      <x:c r="O28" s="10" t="n">
        <x:f>N29</x:f>
        <x:v>63.3865444038335</x:v>
      </x:c>
      <x:c r="P28" s="10" t="n">
        <x:f>O29</x:f>
        <x:v>77.6847081538335</x:v>
      </x:c>
      <x:c r="Q28" s="10" t="n">
        <x:f>P29</x:f>
        <x:v>90.56284296425017</x:v>
      </x:c>
      <x:c r="R28" s="10" t="n">
        <x:f>Q29</x:f>
        <x:v>107.1428675850835</x:v>
      </x:c>
      <x:c r="S28" s="10" t="n">
        <x:f>R29</x:f>
        <x:v>124.4247820163335</x:v>
      </x:c>
      <x:c r="T28" s="10" t="n">
        <x:f>S29</x:f>
        <x:v>142.40858625800016</x:v>
      </x:c>
      <x:c r="U28" s="10" t="n">
        <x:f>T29</x:f>
        <x:v>161.09428031008346</x:v>
      </x:c>
      <x:c r="V28" s="10" t="n">
        <x:f>U29</x:f>
        <x:v>180.48186417258344</x:v>
      </x:c>
      <x:c r="W28" s="10" t="n">
        <x:f>V29</x:f>
        <x:v>197.59231284550012</x:v>
      </x:c>
      <x:c r="X28" s="10" t="n">
        <x:f>W29</x:f>
        <x:v>218.40465132883344</x:v>
      </x:c>
      <x:c r="Y28" s="10" t="n">
        <x:f>X29</x:f>
        <x:v>239.91887962258343</x:v>
      </x:c>
      <x:c r="Z28" s="10" t="n">
        <x:f>Y29</x:f>
        <x:v>262.1349977267501</x:v>
      </x:c>
      <x:c r="AA28" s="10" t="n">
        <x:f>Z29</x:f>
        <x:v>285.0530056413334</x:v>
      </x:c>
      <x:c r="AB28" s="10" t="n">
        <x:f>AA29</x:f>
        <x:v>308.6729033663334</x:v>
      </x:c>
      <x:c r="AC28" s="10" t="n">
        <x:f>AB29</x:f>
        <x:v>328.4031095619063</x:v>
      </x:c>
      <x:c r="AD28" s="10" t="n">
        <x:f>AC29</x:f>
        <x:v>352.8460358994537</x:v>
      </x:c>
      <x:c r="AE28" s="10" t="n">
        <x:f>AD29</x:f>
        <x:v>378.00168237897543</x:v>
      </x:c>
      <x:c r="AF28" s="10" t="n">
        <x:f>AE29</x:f>
        <x:v>403.8700490004717</x:v>
      </x:c>
      <x:c r="AG28" s="10" t="n">
        <x:f>AF29</x:f>
        <x:v>430.4511357639423</x:v>
      </x:c>
      <x:c r="AH28" s="10" t="n">
        <x:f>AG29</x:f>
        <x:v>457.7449426693874</x:v>
      </x:c>
      <x:c r="AI28" s="10" t="n">
        <x:f>AH29</x:f>
        <x:v>481.77943638347364</x:v>
      </x:c>
      <x:c r="AJ28" s="10" t="n">
        <x:f>AI29</x:f>
        <x:v>510.52665023953426</x:v>
      </x:c>
      <x:c r="AK28" s="10" t="n">
        <x:f>AJ29</x:f>
        <x:v>539.9865842375693</x:v>
      </x:c>
      <x:c r="AL28" s="10" t="n">
        <x:f>AK29</x:f>
        <x:v>570.1592383775787</x:v>
      </x:c>
      <x:c r="AM28" s="10" t="n">
        <x:f>AL29</x:f>
        <x:v>601.0446126595626</x:v>
      </x:c>
    </x:row>
    <x:row r="29" ht="23" customHeight="1">
      <x:c r="A29" s="2"/>
      <x:c r="B29" s="2"/>
      <x:c r="C29" s="39" t="str">
        <x:v>Closing company cash before dividends</x:v>
      </x:c>
      <x:c r="D29" s="42" t="n">
        <x:f>D28+D25+D27-D13-D16-D21</x:f>
        <x:v>55.985911765</x:v>
      </x:c>
      <x:c r="E29" s="42" t="n">
        <x:f>E28+E25+E27-E13-E16-E21</x:f>
        <x:v>41.33823529399999</x:v>
      </x:c>
      <x:c r="F29" s="42" t="n">
        <x:f>F28+F25+F27-F13-F16-F21</x:f>
        <x:v>28.301735293999993</x:v>
      </x:c>
      <x:c r="G29" s="42" t="n">
        <x:f>G28+G25+G27-G13-G16-G21</x:f>
        <x:v>19.021235293999993</x:v>
      </x:c>
      <x:c r="H29" s="42" t="n">
        <x:f>H28+H25+H27-H13-H16-H21</x:f>
        <x:v>14.837235293999992</x:v>
      </x:c>
      <x:c r="I29" s="42" t="n">
        <x:f>I28+I25+I27-I13-I16-I21</x:f>
        <x:v>15.11273529399999</x:v>
      </x:c>
      <x:c r="J29" s="42" t="n">
        <x:f>J28+J25+J27-J13-J16-J21</x:f>
        <x:v>18.03273529399999</x:v>
      </x:c>
      <x:c r="K29" s="42" t="n">
        <x:f>K28+K25+K27-K13-K16-K21</x:f>
        <x:v>26.36423529399999</x:v>
      </x:c>
      <x:c r="L29" s="42" t="n">
        <x:f>L28+L25+L27-L13-L16-L21</x:f>
        <x:v>37.49073529399998</x:v>
      </x:c>
      <x:c r="M29" s="42" t="n">
        <x:f>M28+M25+M27-M13-M16-M21</x:f>
        <x:v>49.41223529399997</x:v>
      </x:c>
      <x:c r="N29" s="42" t="n">
        <x:f>N28+N25+N27-N13-N16-N21</x:f>
        <x:v>63.3865444038335</x:v>
      </x:c>
      <x:c r="O29" s="42" t="n">
        <x:f>O28+O25+O27-O13-O16-O21</x:f>
        <x:v>77.6847081538335</x:v>
      </x:c>
      <x:c r="P29" s="42" t="n">
        <x:f>P28+P25+P27-P13-P16-P21</x:f>
        <x:v>90.56284296425017</x:v>
      </x:c>
      <x:c r="Q29" s="42" t="n">
        <x:f>Q28+Q25+Q27-Q13-Q16-Q21</x:f>
        <x:v>107.1428675850835</x:v>
      </x:c>
      <x:c r="R29" s="42" t="n">
        <x:f>R28+R25+R27-R13-R16-R21</x:f>
        <x:v>124.4247820163335</x:v>
      </x:c>
      <x:c r="S29" s="42" t="n">
        <x:f>S28+S25+S27-S13-S16-S21</x:f>
        <x:v>142.40858625800016</x:v>
      </x:c>
      <x:c r="T29" s="42" t="n">
        <x:f>T28+T25+T27-T13-T16-T21</x:f>
        <x:v>161.09428031008346</x:v>
      </x:c>
      <x:c r="U29" s="42" t="n">
        <x:f>U28+U25+U27-U13-U16-U21</x:f>
        <x:v>180.48186417258344</x:v>
      </x:c>
      <x:c r="V29" s="42" t="n">
        <x:f>V28+V25+V27-V13-V16-V21</x:f>
        <x:v>197.59231284550012</x:v>
      </x:c>
      <x:c r="W29" s="42" t="n">
        <x:f>W28+W25+W27-W13-W16-W21</x:f>
        <x:v>218.40465132883344</x:v>
      </x:c>
      <x:c r="X29" s="42" t="n">
        <x:f>X28+X25+X27-X13-X16-X21</x:f>
        <x:v>239.91887962258343</x:v>
      </x:c>
      <x:c r="Y29" s="42" t="n">
        <x:f>Y28+Y25+Y27-Y13-Y16-Y21</x:f>
        <x:v>262.1349977267501</x:v>
      </x:c>
      <x:c r="Z29" s="42" t="n">
        <x:f>Z28+Z25+Z27-Z13-Z16-Z21</x:f>
        <x:v>285.0530056413334</x:v>
      </x:c>
      <x:c r="AA29" s="42" t="n">
        <x:f>AA28+AA25+AA27-AA13-AA16-AA21</x:f>
        <x:v>308.6729033663334</x:v>
      </x:c>
      <x:c r="AB29" s="42" t="n">
        <x:f>AB28+AB25+AB27-AB13-AB16-AB21</x:f>
        <x:v>328.4031095619063</x:v>
      </x:c>
      <x:c r="AC29" s="42" t="n">
        <x:f>AC28+AC25+AC27-AC13-AC16-AC21</x:f>
        <x:v>352.8460358994537</x:v>
      </x:c>
      <x:c r="AD29" s="42" t="n">
        <x:f>AD28+AD25+AD27-AD13-AD16-AD21</x:f>
        <x:v>378.00168237897543</x:v>
      </x:c>
      <x:c r="AE29" s="42" t="n">
        <x:f>AE28+AE25+AE27-AE13-AE16-AE21</x:f>
        <x:v>403.8700490004717</x:v>
      </x:c>
      <x:c r="AF29" s="42" t="n">
        <x:f>AF28+AF25+AF27-AF13-AF16-AF21</x:f>
        <x:v>430.4511357639423</x:v>
      </x:c>
      <x:c r="AG29" s="42" t="n">
        <x:f>AG28+AG25+AG27-AG13-AG16-AG21</x:f>
        <x:v>457.7449426693874</x:v>
      </x:c>
      <x:c r="AH29" s="42" t="n">
        <x:f>AH28+AH25+AH27-AH13-AH16-AH21</x:f>
        <x:v>481.77943638347364</x:v>
      </x:c>
      <x:c r="AI29" s="42" t="n">
        <x:f>AI28+AI25+AI27-AI13-AI16-AI21</x:f>
        <x:v>510.52665023953426</x:v>
      </x:c>
      <x:c r="AJ29" s="42" t="n">
        <x:f>AJ28+AJ25+AJ27-AJ13-AJ16-AJ21</x:f>
        <x:v>539.9865842375693</x:v>
      </x:c>
      <x:c r="AK29" s="42" t="n">
        <x:f>AK28+AK25+AK27-AK13-AK16-AK21</x:f>
        <x:v>570.1592383775787</x:v>
      </x:c>
      <x:c r="AL29" s="42" t="n">
        <x:f>AL28+AL25+AL27-AL13-AL16-AL21</x:f>
        <x:v>601.0446126595626</x:v>
      </x:c>
      <x:c r="AM29" s="42" t="n">
        <x:f>AM28+AM25+AM27-AM13-AM16-AM21</x:f>
        <x:v>632.642707083521</x:v>
      </x:c>
    </x:row>
    <x:row r="30" ht="23" customHeight="1">
      <x:c r="A30" s="2"/>
      <x:c r="B30" s="2"/>
      <x:c r="C30" s="2"/>
      <x:c r="D30" s="3"/>
      <x:c r="E30" s="3"/>
      <x:c r="F30" s="3"/>
      <x:c r="G30" s="3"/>
      <x:c r="H30" s="3"/>
      <x:c r="I30" s="3"/>
      <x:c r="J30" s="3"/>
      <x:c r="K30" s="3"/>
      <x:c r="L30" s="3"/>
      <x:c r="M30" s="3"/>
      <x:c r="N30" s="3"/>
      <x:c r="O30" s="3"/>
      <x:c r="P30" s="3"/>
      <x:c r="Q30" s="3"/>
      <x:c r="R30" s="3"/>
      <x:c r="S30" s="3"/>
      <x:c r="T30" s="3"/>
      <x:c r="U30" s="3"/>
      <x:c r="V30" s="3"/>
      <x:c r="W30" s="3"/>
      <x:c r="X30" s="3"/>
      <x:c r="Y30" s="3"/>
      <x:c r="Z30" s="3"/>
      <x:c r="AA30" s="3"/>
      <x:c r="AB30" s="3"/>
      <x:c r="AC30" s="3"/>
      <x:c r="AD30" s="3"/>
      <x:c r="AE30" s="3"/>
      <x:c r="AF30" s="3"/>
      <x:c r="AG30" s="3"/>
      <x:c r="AH30" s="3"/>
      <x:c r="AI30" s="3"/>
      <x:c r="AJ30" s="3"/>
      <x:c r="AK30" s="3"/>
      <x:c r="AL30" s="3"/>
      <x:c r="AM30" s="3"/>
    </x:row>
    <x:row r="31" ht="23" customHeight="1">
      <x:c r="A31" s="2"/>
      <x:c r="B31" s="2"/>
      <x:c r="C31" s="2" t="str">
        <x:v>Launch-phase accounting deficit</x:v>
      </x:c>
      <x:c r="D31" s="10" t="n">
        <x:f>MAX(0,-D23)</x:f>
        <x:v>15.61131045722222</x:v>
      </x:c>
      <x:c r="E31" s="10" t="n">
        <x:f>MAX(0,-E23)</x:f>
        <x:v>14.064343137666667</x:v>
      </x:c>
      <x:c r="F31" s="10" t="n">
        <x:f>MAX(0,-F23)</x:f>
        <x:v>13.153166666666667</x:v>
      </x:c>
      <x:c r="G31" s="10" t="n">
        <x:f>MAX(0,-G23)</x:f>
        <x:v>7.41288888888889</x:v>
      </x:c>
      <x:c r="H31" s="10" t="n">
        <x:f>MAX(0,-H23)</x:f>
        <x:v>2.66638888888889</x:v>
      </x:c>
      <x:c r="I31" s="10" t="n">
        <x:f>MAX(0,-I23)</x:f>
        <x:v>0</x:v>
      </x:c>
      <x:c r="J31" s="10" t="n">
        <x:f>MAX(0,-J23)</x:f>
        <x:v>0</x:v>
      </x:c>
      <x:c r="K31" s="10" t="n">
        <x:f>MAX(0,-K23)</x:f>
        <x:v>0</x:v>
      </x:c>
      <x:c r="L31" s="10" t="n">
        <x:f>MAX(0,-L23)</x:f>
        <x:v>0</x:v>
      </x:c>
      <x:c r="M31" s="10" t="n">
        <x:f>MAX(0,-M23)</x:f>
        <x:v>0</x:v>
      </x:c>
      <x:c r="N31" s="10" t="n">
        <x:f>MAX(0,-N23)</x:f>
        <x:v>0</x:v>
      </x:c>
      <x:c r="O31" s="10" t="n">
        <x:f>MAX(0,-O23)</x:f>
        <x:v>0</x:v>
      </x:c>
      <x:c r="P31" s="10" t="n">
        <x:f>MAX(0,-P23)</x:f>
        <x:v>0</x:v>
      </x:c>
      <x:c r="Q31" s="10" t="n">
        <x:f>MAX(0,-Q23)</x:f>
        <x:v>0</x:v>
      </x:c>
      <x:c r="R31" s="10" t="n">
        <x:f>MAX(0,-R23)</x:f>
        <x:v>0</x:v>
      </x:c>
      <x:c r="S31" s="10" t="n">
        <x:f>MAX(0,-S23)</x:f>
        <x:v>0</x:v>
      </x:c>
      <x:c r="T31" s="10" t="n">
        <x:f>MAX(0,-T23)</x:f>
        <x:v>0</x:v>
      </x:c>
      <x:c r="U31" s="10" t="n">
        <x:f>MAX(0,-U23)</x:f>
        <x:v>0</x:v>
      </x:c>
      <x:c r="V31" s="10" t="n">
        <x:f>MAX(0,-V23)</x:f>
        <x:v>0</x:v>
      </x:c>
      <x:c r="W31" s="10" t="n">
        <x:f>MAX(0,-W23)</x:f>
        <x:v>0</x:v>
      </x:c>
      <x:c r="X31" s="10" t="n">
        <x:f>MAX(0,-X23)</x:f>
        <x:v>0</x:v>
      </x:c>
      <x:c r="Y31" s="10" t="n">
        <x:f>MAX(0,-Y23)</x:f>
        <x:v>0</x:v>
      </x:c>
      <x:c r="Z31" s="10" t="n">
        <x:f>MAX(0,-Z23)</x:f>
        <x:v>0</x:v>
      </x:c>
      <x:c r="AA31" s="10" t="n">
        <x:f>MAX(0,-AA23)</x:f>
        <x:v>0</x:v>
      </x:c>
      <x:c r="AB31" s="10" t="n">
        <x:f>MAX(0,-AB23)</x:f>
        <x:v>0</x:v>
      </x:c>
      <x:c r="AC31" s="10" t="n">
        <x:f>MAX(0,-AC23)</x:f>
        <x:v>0</x:v>
      </x:c>
      <x:c r="AD31" s="10" t="n">
        <x:f>MAX(0,-AD23)</x:f>
        <x:v>0</x:v>
      </x:c>
      <x:c r="AE31" s="10" t="n">
        <x:f>MAX(0,-AE23)</x:f>
        <x:v>0</x:v>
      </x:c>
      <x:c r="AF31" s="10" t="n">
        <x:f>MAX(0,-AF23)</x:f>
        <x:v>0</x:v>
      </x:c>
      <x:c r="AG31" s="10" t="n">
        <x:f>MAX(0,-AG23)</x:f>
        <x:v>0</x:v>
      </x:c>
      <x:c r="AH31" s="10" t="n">
        <x:f>MAX(0,-AH23)</x:f>
        <x:v>0</x:v>
      </x:c>
      <x:c r="AI31" s="10" t="n">
        <x:f>MAX(0,-AI23)</x:f>
        <x:v>0</x:v>
      </x:c>
      <x:c r="AJ31" s="10" t="n">
        <x:f>MAX(0,-AJ23)</x:f>
        <x:v>0</x:v>
      </x:c>
      <x:c r="AK31" s="10" t="n">
        <x:f>MAX(0,-AK23)</x:f>
        <x:v>0</x:v>
      </x:c>
      <x:c r="AL31" s="10" t="n">
        <x:f>MAX(0,-AL23)</x:f>
        <x:v>0</x:v>
      </x:c>
      <x:c r="AM31" s="10" t="n">
        <x:f>MAX(0,-AM23)</x:f>
        <x:v>0</x:v>
      </x:c>
    </x:row>
    <x:row r="32" ht="23" customHeight="1">
      <x:c r="A32" s="2"/>
      <x:c r="B32" s="2"/>
      <x:c r="C32" s="2" t="str">
        <x:v>Profit earned in positive months</x:v>
      </x:c>
      <x:c r="D32" s="10" t="n">
        <x:f>MAX(0,D23)</x:f>
        <x:v>0</x:v>
      </x:c>
      <x:c r="E32" s="10" t="n">
        <x:f>MAX(0,E23)</x:f>
        <x:v>0</x:v>
      </x:c>
      <x:c r="F32" s="10" t="n">
        <x:f>MAX(0,F23)</x:f>
        <x:v>0</x:v>
      </x:c>
      <x:c r="G32" s="10" t="n">
        <x:f>MAX(0,G23)</x:f>
        <x:v>0</x:v>
      </x:c>
      <x:c r="H32" s="10" t="n">
        <x:f>MAX(0,H23)</x:f>
        <x:v>0</x:v>
      </x:c>
      <x:c r="I32" s="10" t="n">
        <x:f>MAX(0,I23)</x:f>
        <x:v>1.9986111111111111</x:v>
      </x:c>
      <x:c r="J32" s="10" t="n">
        <x:f>MAX(0,J23)</x:f>
        <x:v>6.793055555555553</x:v>
      </x:c>
      <x:c r="K32" s="10" t="n">
        <x:f>MAX(0,K23)</x:f>
        <x:v>9.588055555555552</x:v>
      </x:c>
      <x:c r="L32" s="10" t="n">
        <x:f>MAX(0,L23)</x:f>
        <x:v>12.383055555555554</x:v>
      </x:c>
      <x:c r="M32" s="10" t="n">
        <x:f>MAX(0,M23)</x:f>
        <x:v>15.122499999999999</x:v>
      </x:c>
      <x:c r="N32" s="10" t="n">
        <x:f>MAX(0,N23)</x:f>
        <x:v>15.175309109833535</x:v>
      </x:c>
      <x:c r="O32" s="10" t="n">
        <x:f>MAX(0,O23)</x:f>
        <x:v>15.499163749999997</x:v>
      </x:c>
      <x:c r="P32" s="10" t="n">
        <x:f>MAX(0,P23)</x:f>
        <x:v>16.13869522708333</x:v>
      </x:c>
      <x:c r="Q32" s="10" t="n">
        <x:f>MAX(0,Q23)</x:f>
        <x:v>16.8405850375</x:v>
      </x:c>
      <x:c r="R32" s="10" t="n">
        <x:f>MAX(0,R23)</x:f>
        <x:v>17.542474847916665</x:v>
      </x:c>
      <x:c r="S32" s="10" t="n">
        <x:f>MAX(0,S23)</x:f>
        <x:v>18.244364658333332</x:v>
      </x:c>
      <x:c r="T32" s="10" t="n">
        <x:f>MAX(0,T23)</x:f>
        <x:v>18.946254468749995</x:v>
      </x:c>
      <x:c r="U32" s="10" t="n">
        <x:f>MAX(0,U23)</x:f>
        <x:v>19.64814427916666</x:v>
      </x:c>
      <x:c r="V32" s="10" t="n">
        <x:f>MAX(0,V23)</x:f>
        <x:v>20.287675756250003</x:v>
      </x:c>
      <x:c r="W32" s="10" t="n">
        <x:f>MAX(0,W23)</x:f>
        <x:v>20.98956556666667</x:v>
      </x:c>
      <x:c r="X32" s="10" t="n">
        <x:f>MAX(0,X23)</x:f>
        <x:v>21.691455377083336</x:v>
      </x:c>
      <x:c r="Y32" s="10" t="n">
        <x:f>MAX(0,Y23)</x:f>
        <x:v>22.3933451875</x:v>
      </x:c>
      <x:c r="Z32" s="10" t="n">
        <x:f>MAX(0,Z23)</x:f>
        <x:v>23.095234997916666</x:v>
      </x:c>
      <x:c r="AA32" s="10" t="n">
        <x:f>MAX(0,AA23)</x:f>
        <x:v>23.79712480833333</x:v>
      </x:c>
      <x:c r="AB32" s="10" t="n">
        <x:f>MAX(0,AB23)</x:f>
        <x:v>23.882482324045135</x:v>
      </x:c>
      <x:c r="AC32" s="10" t="n">
        <x:f>MAX(0,AC23)</x:f>
        <x:v>24.595202466019572</x:v>
      </x:c>
      <x:c r="AD32" s="10" t="n">
        <x:f>MAX(0,AD23)</x:f>
        <x:v>25.307922607994005</x:v>
      </x:c>
      <x:c r="AE32" s="10" t="n">
        <x:f>MAX(0,AE23)</x:f>
        <x:v>26.020642749968438</x:v>
      </x:c>
      <x:c r="AF32" s="10" t="n">
        <x:f>MAX(0,AF23)</x:f>
        <x:v>26.73336289194286</x:v>
      </x:c>
      <x:c r="AG32" s="10" t="n">
        <x:f>MAX(0,AG23)</x:f>
        <x:v>27.44608303391731</x:v>
      </x:c>
      <x:c r="AH32" s="10" t="n">
        <x:f>MAX(0,AH23)</x:f>
        <x:v>28.07565873144728</x:v>
      </x:c>
      <x:c r="AI32" s="10" t="n">
        <x:f>MAX(0,AI23)</x:f>
        <x:v>28.788378873421706</x:v>
      </x:c>
      <x:c r="AJ32" s="10" t="n">
        <x:f>MAX(0,AJ23)</x:f>
        <x:v>29.501099015396143</x:v>
      </x:c>
      <x:c r="AK32" s="10" t="n">
        <x:f>MAX(0,AK23)</x:f>
        <x:v>30.213819157370576</x:v>
      </x:c>
      <x:c r="AL32" s="10" t="n">
        <x:f>MAX(0,AL23)</x:f>
        <x:v>30.92653929934501</x:v>
      </x:c>
      <x:c r="AM32" s="10" t="n">
        <x:f>MAX(0,AM23)</x:f>
        <x:v>31.639259441319442</x:v>
      </x:c>
    </x:row>
    <x:row r="33" ht="23" customHeight="1">
      <x:c r="A33" s="2"/>
      <x:c r="B33" s="2"/>
      <x:c r="C33" s="2"/>
      <x:c r="D33" s="3"/>
      <x:c r="E33" s="3"/>
      <x:c r="F33" s="3"/>
      <x:c r="G33" s="3"/>
      <x:c r="H33" s="3"/>
      <x:c r="I33" s="3"/>
      <x:c r="J33" s="3"/>
      <x:c r="K33" s="3"/>
      <x:c r="L33" s="3"/>
      <x:c r="M33" s="3"/>
      <x:c r="N33" s="3"/>
      <x:c r="O33" s="3"/>
      <x:c r="P33" s="3"/>
      <x:c r="Q33" s="3"/>
      <x:c r="R33" s="3"/>
      <x:c r="S33" s="3"/>
      <x:c r="T33" s="3"/>
      <x:c r="U33" s="3"/>
      <x:c r="V33" s="3"/>
      <x:c r="W33" s="3"/>
      <x:c r="X33" s="3"/>
      <x:c r="Y33" s="3"/>
      <x:c r="Z33" s="3"/>
      <x:c r="AA33" s="3"/>
      <x:c r="AB33" s="3"/>
      <x:c r="AC33" s="3"/>
      <x:c r="AD33" s="3"/>
      <x:c r="AE33" s="3"/>
      <x:c r="AF33" s="3"/>
      <x:c r="AG33" s="3"/>
      <x:c r="AH33" s="3"/>
      <x:c r="AI33" s="3"/>
      <x:c r="AJ33" s="3"/>
      <x:c r="AK33" s="3"/>
      <x:c r="AL33" s="3"/>
      <x:c r="AM33" s="3"/>
    </x:row>
    <x:row r="34" ht="23" customHeight="1">
      <x:c r="A34" s="2"/>
      <x:c r="B34" s="2"/>
      <x:c r="C34" s="2" t="str">
        <x:v>Illustrative dividend to all shareholders</x:v>
      </x:c>
      <x:c r="D34" s="10" t="n">
        <x:f>0</x:f>
        <x:v>0</x:v>
      </x:c>
      <x:c r="E34" s="10" t="n">
        <x:f>0</x:f>
        <x:v>0</x:v>
      </x:c>
      <x:c r="F34" s="10" t="n">
        <x:f>0</x:f>
        <x:v>0</x:v>
      </x:c>
      <x:c r="G34" s="10" t="n">
        <x:f>0</x:f>
        <x:v>0</x:v>
      </x:c>
      <x:c r="H34" s="10" t="n">
        <x:f>0</x:f>
        <x:v>0</x:v>
      </x:c>
      <x:c r="I34" s="10" t="n">
        <x:f>0</x:f>
        <x:v>0</x:v>
      </x:c>
      <x:c r="J34" s="10" t="n">
        <x:f>0</x:f>
        <x:v>0</x:v>
      </x:c>
      <x:c r="K34" s="10" t="n">
        <x:f>0</x:f>
        <x:v>0</x:v>
      </x:c>
      <x:c r="L34" s="10" t="n">
        <x:f>0</x:f>
        <x:v>0</x:v>
      </x:c>
      <x:c r="M34" s="10" t="n">
        <x:f>0</x:f>
        <x:v>0</x:v>
      </x:c>
      <x:c r="N34" s="10" t="n">
        <x:f>0</x:f>
        <x:v>0</x:v>
      </x:c>
      <x:c r="O34" s="30" t="n">
        <x:f>MAX(0,SUM(D23:O23))*'Assumptions'!$D$35</x:f>
        <x:v>4.7303305196555945</x:v>
      </x:c>
      <x:c r="P34" s="10" t="n">
        <x:f>0</x:f>
        <x:v>0</x:v>
      </x:c>
      <x:c r="Q34" s="10" t="n">
        <x:f>0</x:f>
        <x:v>0</x:v>
      </x:c>
      <x:c r="R34" s="10" t="n">
        <x:f>0</x:f>
        <x:v>0</x:v>
      </x:c>
      <x:c r="S34" s="10" t="n">
        <x:f>0</x:f>
        <x:v>0</x:v>
      </x:c>
      <x:c r="T34" s="10" t="n">
        <x:f>0</x:f>
        <x:v>0</x:v>
      </x:c>
      <x:c r="U34" s="10" t="n">
        <x:f>0</x:f>
        <x:v>0</x:v>
      </x:c>
      <x:c r="V34" s="10" t="n">
        <x:f>0</x:f>
        <x:v>0</x:v>
      </x:c>
      <x:c r="W34" s="10" t="n">
        <x:f>0</x:f>
        <x:v>0</x:v>
      </x:c>
      <x:c r="X34" s="10" t="n">
        <x:f>0</x:f>
        <x:v>0</x:v>
      </x:c>
      <x:c r="Y34" s="10" t="n">
        <x:f>0</x:f>
        <x:v>0</x:v>
      </x:c>
      <x:c r="Z34" s="10" t="n">
        <x:f>0</x:f>
        <x:v>0</x:v>
      </x:c>
      <x:c r="AA34" s="30" t="n">
        <x:f>MAX(0,SUM(P23:AA23))*'Assumptions'!$D$35</x:f>
        <x:v>47.9229840425</x:v>
      </x:c>
      <x:c r="AB34" s="10" t="n">
        <x:f>0</x:f>
        <x:v>0</x:v>
      </x:c>
      <x:c r="AC34" s="10" t="n">
        <x:f>0</x:f>
        <x:v>0</x:v>
      </x:c>
      <x:c r="AD34" s="10" t="n">
        <x:f>0</x:f>
        <x:v>0</x:v>
      </x:c>
      <x:c r="AE34" s="10" t="n">
        <x:f>0</x:f>
        <x:v>0</x:v>
      </x:c>
      <x:c r="AF34" s="10" t="n">
        <x:f>0</x:f>
        <x:v>0</x:v>
      </x:c>
      <x:c r="AG34" s="10" t="n">
        <x:f>0</x:f>
        <x:v>0</x:v>
      </x:c>
      <x:c r="AH34" s="10" t="n">
        <x:f>0</x:f>
        <x:v>0</x:v>
      </x:c>
      <x:c r="AI34" s="10" t="n">
        <x:f>0</x:f>
        <x:v>0</x:v>
      </x:c>
      <x:c r="AJ34" s="10" t="n">
        <x:f>0</x:f>
        <x:v>0</x:v>
      </x:c>
      <x:c r="AK34" s="10" t="n">
        <x:f>0</x:f>
        <x:v>0</x:v>
      </x:c>
      <x:c r="AL34" s="10" t="n">
        <x:f>0</x:f>
        <x:v>0</x:v>
      </x:c>
      <x:c r="AM34" s="30" t="n">
        <x:f>MAX(0,SUM(AB23:AM23))*'Assumptions'!$D$35</x:f>
        <x:v>66.62609011843749</x:v>
      </x:c>
    </x:row>
    <x:row r="35" ht="23" customHeight="1">
      <x:c r="A35" s="2"/>
      <x:c r="B35" s="2"/>
      <x:c r="C35" s="2" t="str">
        <x:v>Cumulative shareholder dividends</x:v>
      </x:c>
      <x:c r="D35" s="10" t="n">
        <x:f>D34</x:f>
        <x:v>0</x:v>
      </x:c>
      <x:c r="E35" s="10" t="n">
        <x:f>D35+E34</x:f>
        <x:v>0</x:v>
      </x:c>
      <x:c r="F35" s="10" t="n">
        <x:f>E35+F34</x:f>
        <x:v>0</x:v>
      </x:c>
      <x:c r="G35" s="10" t="n">
        <x:f>F35+G34</x:f>
        <x:v>0</x:v>
      </x:c>
      <x:c r="H35" s="10" t="n">
        <x:f>G35+H34</x:f>
        <x:v>0</x:v>
      </x:c>
      <x:c r="I35" s="10" t="n">
        <x:f>H35+I34</x:f>
        <x:v>0</x:v>
      </x:c>
      <x:c r="J35" s="10" t="n">
        <x:f>I35+J34</x:f>
        <x:v>0</x:v>
      </x:c>
      <x:c r="K35" s="10" t="n">
        <x:f>J35+K34</x:f>
        <x:v>0</x:v>
      </x:c>
      <x:c r="L35" s="10" t="n">
        <x:f>K35+L34</x:f>
        <x:v>0</x:v>
      </x:c>
      <x:c r="M35" s="10" t="n">
        <x:f>L35+M34</x:f>
        <x:v>0</x:v>
      </x:c>
      <x:c r="N35" s="10" t="n">
        <x:f>M35+N34</x:f>
        <x:v>0</x:v>
      </x:c>
      <x:c r="O35" s="10" t="n">
        <x:f>N35+O34</x:f>
        <x:v>4.7303305196555945</x:v>
      </x:c>
      <x:c r="P35" s="10" t="n">
        <x:f>O35+P34</x:f>
        <x:v>4.7303305196555945</x:v>
      </x:c>
      <x:c r="Q35" s="10" t="n">
        <x:f>P35+Q34</x:f>
        <x:v>4.7303305196555945</x:v>
      </x:c>
      <x:c r="R35" s="10" t="n">
        <x:f>Q35+R34</x:f>
        <x:v>4.7303305196555945</x:v>
      </x:c>
      <x:c r="S35" s="10" t="n">
        <x:f>R35+S34</x:f>
        <x:v>4.7303305196555945</x:v>
      </x:c>
      <x:c r="T35" s="10" t="n">
        <x:f>S35+T34</x:f>
        <x:v>4.7303305196555945</x:v>
      </x:c>
      <x:c r="U35" s="10" t="n">
        <x:f>T35+U34</x:f>
        <x:v>4.7303305196555945</x:v>
      </x:c>
      <x:c r="V35" s="10" t="n">
        <x:f>U35+V34</x:f>
        <x:v>4.7303305196555945</x:v>
      </x:c>
      <x:c r="W35" s="10" t="n">
        <x:f>V35+W34</x:f>
        <x:v>4.7303305196555945</x:v>
      </x:c>
      <x:c r="X35" s="10" t="n">
        <x:f>W35+X34</x:f>
        <x:v>4.7303305196555945</x:v>
      </x:c>
      <x:c r="Y35" s="10" t="n">
        <x:f>X35+Y34</x:f>
        <x:v>4.7303305196555945</x:v>
      </x:c>
      <x:c r="Z35" s="10" t="n">
        <x:f>Y35+Z34</x:f>
        <x:v>4.7303305196555945</x:v>
      </x:c>
      <x:c r="AA35" s="10" t="n">
        <x:f>Z35+AA34</x:f>
        <x:v>52.65331456215559</x:v>
      </x:c>
      <x:c r="AB35" s="10" t="n">
        <x:f>AA35+AB34</x:f>
        <x:v>52.65331456215559</x:v>
      </x:c>
      <x:c r="AC35" s="10" t="n">
        <x:f>AB35+AC34</x:f>
        <x:v>52.65331456215559</x:v>
      </x:c>
      <x:c r="AD35" s="10" t="n">
        <x:f>AC35+AD34</x:f>
        <x:v>52.65331456215559</x:v>
      </x:c>
      <x:c r="AE35" s="10" t="n">
        <x:f>AD35+AE34</x:f>
        <x:v>52.65331456215559</x:v>
      </x:c>
      <x:c r="AF35" s="10" t="n">
        <x:f>AE35+AF34</x:f>
        <x:v>52.65331456215559</x:v>
      </x:c>
      <x:c r="AG35" s="10" t="n">
        <x:f>AF35+AG34</x:f>
        <x:v>52.65331456215559</x:v>
      </x:c>
      <x:c r="AH35" s="10" t="n">
        <x:f>AG35+AH34</x:f>
        <x:v>52.65331456215559</x:v>
      </x:c>
      <x:c r="AI35" s="10" t="n">
        <x:f>AH35+AI34</x:f>
        <x:v>52.65331456215559</x:v>
      </x:c>
      <x:c r="AJ35" s="10" t="n">
        <x:f>AI35+AJ34</x:f>
        <x:v>52.65331456215559</x:v>
      </x:c>
      <x:c r="AK35" s="10" t="n">
        <x:f>AJ35+AK34</x:f>
        <x:v>52.65331456215559</x:v>
      </x:c>
      <x:c r="AL35" s="10" t="n">
        <x:f>AK35+AL34</x:f>
        <x:v>52.65331456215559</x:v>
      </x:c>
      <x:c r="AM35" s="10" t="n">
        <x:f>AL35+AM34</x:f>
        <x:v>119.27940468059307</x:v>
      </x:c>
    </x:row>
    <x:row r="36" ht="23" customHeight="1">
      <x:c r="A36" s="2"/>
      <x:c r="B36" s="2"/>
      <x:c r="C36" s="34" t="str">
        <x:v>Company cash after illustrative dividends</x:v>
      </x:c>
      <x:c r="D36" s="37" t="n">
        <x:f>D29-D35</x:f>
        <x:v>55.985911765</x:v>
      </x:c>
      <x:c r="E36" s="37" t="n">
        <x:f>E29-E35</x:f>
        <x:v>41.33823529399999</x:v>
      </x:c>
      <x:c r="F36" s="37" t="n">
        <x:f>F29-F35</x:f>
        <x:v>28.301735293999993</x:v>
      </x:c>
      <x:c r="G36" s="37" t="n">
        <x:f>G29-G35</x:f>
        <x:v>19.021235293999993</x:v>
      </x:c>
      <x:c r="H36" s="37" t="n">
        <x:f>H29-H35</x:f>
        <x:v>14.837235293999992</x:v>
      </x:c>
      <x:c r="I36" s="37" t="n">
        <x:f>I29-I35</x:f>
        <x:v>15.11273529399999</x:v>
      </x:c>
      <x:c r="J36" s="37" t="n">
        <x:f>J29-J35</x:f>
        <x:v>18.03273529399999</x:v>
      </x:c>
      <x:c r="K36" s="37" t="n">
        <x:f>K29-K35</x:f>
        <x:v>26.36423529399999</x:v>
      </x:c>
      <x:c r="L36" s="37" t="n">
        <x:f>L29-L35</x:f>
        <x:v>37.49073529399998</x:v>
      </x:c>
      <x:c r="M36" s="37" t="n">
        <x:f>M29-M35</x:f>
        <x:v>49.41223529399997</x:v>
      </x:c>
      <x:c r="N36" s="37" t="n">
        <x:f>N29-N35</x:f>
        <x:v>63.3865444038335</x:v>
      </x:c>
      <x:c r="O36" s="37" t="n">
        <x:f>O29-O35</x:f>
        <x:v>72.9543776341779</x:v>
      </x:c>
      <x:c r="P36" s="37" t="n">
        <x:f>P29-P35</x:f>
        <x:v>85.83251244459457</x:v>
      </x:c>
      <x:c r="Q36" s="37" t="n">
        <x:f>Q29-Q35</x:f>
        <x:v>102.4125370654279</x:v>
      </x:c>
      <x:c r="R36" s="37" t="n">
        <x:f>R29-R35</x:f>
        <x:v>119.6944514966779</x:v>
      </x:c>
      <x:c r="S36" s="37" t="n">
        <x:f>S29-S35</x:f>
        <x:v>137.67825573834457</x:v>
      </x:c>
      <x:c r="T36" s="37" t="n">
        <x:f>T29-T35</x:f>
        <x:v>156.36394979042788</x:v>
      </x:c>
      <x:c r="U36" s="37" t="n">
        <x:f>U29-U35</x:f>
        <x:v>175.75153365292786</x:v>
      </x:c>
      <x:c r="V36" s="37" t="n">
        <x:f>V29-V35</x:f>
        <x:v>192.86198232584454</x:v>
      </x:c>
      <x:c r="W36" s="37" t="n">
        <x:f>W29-W35</x:f>
        <x:v>213.67432080917786</x:v>
      </x:c>
      <x:c r="X36" s="37" t="n">
        <x:f>X29-X35</x:f>
        <x:v>235.18854910292785</x:v>
      </x:c>
      <x:c r="Y36" s="37" t="n">
        <x:f>Y29-Y35</x:f>
        <x:v>257.4046672070945</x:v>
      </x:c>
      <x:c r="Z36" s="37" t="n">
        <x:f>Z29-Z35</x:f>
        <x:v>280.32267512167783</x:v>
      </x:c>
      <x:c r="AA36" s="37" t="n">
        <x:f>AA29-AA35</x:f>
        <x:v>256.01958880417783</x:v>
      </x:c>
      <x:c r="AB36" s="37" t="n">
        <x:f>AB29-AB35</x:f>
        <x:v>275.74979499975075</x:v>
      </x:c>
      <x:c r="AC36" s="37" t="n">
        <x:f>AC29-AC35</x:f>
        <x:v>300.1927213372981</x:v>
      </x:c>
      <x:c r="AD36" s="37" t="n">
        <x:f>AD29-AD35</x:f>
        <x:v>325.34836781681986</x:v>
      </x:c>
      <x:c r="AE36" s="37" t="n">
        <x:f>AE29-AE35</x:f>
        <x:v>351.2167344383161</x:v>
      </x:c>
      <x:c r="AF36" s="37" t="n">
        <x:f>AF29-AF35</x:f>
        <x:v>377.79782120178675</x:v>
      </x:c>
      <x:c r="AG36" s="37" t="n">
        <x:f>AG29-AG35</x:f>
        <x:v>405.0916281072318</x:v>
      </x:c>
      <x:c r="AH36" s="37" t="n">
        <x:f>AH29-AH35</x:f>
        <x:v>429.12612182131807</x:v>
      </x:c>
      <x:c r="AI36" s="37" t="n">
        <x:f>AI29-AI35</x:f>
        <x:v>457.8733356773787</x:v>
      </x:c>
      <x:c r="AJ36" s="37" t="n">
        <x:f>AJ29-AJ35</x:f>
        <x:v>487.33326967541376</x:v>
      </x:c>
      <x:c r="AK36" s="37" t="n">
        <x:f>AK29-AK35</x:f>
        <x:v>517.5059238154231</x:v>
      </x:c>
      <x:c r="AL36" s="37" t="n">
        <x:f>AL29-AL35</x:f>
        <x:v>548.391298097407</x:v>
      </x:c>
      <x:c r="AM36" s="37" t="n">
        <x:f>AM29-AM35</x:f>
        <x:v>513.363302402928</x:v>
      </x:c>
    </x:row>
    <x:row r="37" ht="23" customHeight="1">
      <x:c r="A37" s="2"/>
      <x:c r="B37" s="2"/>
      <x:c r="C37" s="2"/>
      <x:c r="D37" s="3"/>
      <x:c r="E37" s="3"/>
      <x:c r="F37" s="3"/>
      <x:c r="G37" s="3"/>
      <x:c r="H37" s="3"/>
      <x:c r="I37" s="3"/>
      <x:c r="J37" s="3"/>
      <x:c r="K37" s="3"/>
      <x:c r="L37" s="3"/>
      <x:c r="M37" s="3"/>
      <x:c r="N37" s="3"/>
      <x:c r="O37" s="3"/>
      <x:c r="P37" s="3"/>
      <x:c r="Q37" s="3"/>
      <x:c r="R37" s="3"/>
      <x:c r="S37" s="3"/>
      <x:c r="T37" s="3"/>
      <x:c r="U37" s="3"/>
      <x:c r="V37" s="3"/>
      <x:c r="W37" s="3"/>
      <x:c r="X37" s="3"/>
      <x:c r="Y37" s="3"/>
      <x:c r="Z37" s="3"/>
      <x:c r="AA37" s="3"/>
      <x:c r="AB37" s="3"/>
      <x:c r="AC37" s="3"/>
      <x:c r="AD37" s="3"/>
      <x:c r="AE37" s="3"/>
      <x:c r="AF37" s="3"/>
      <x:c r="AG37" s="3"/>
      <x:c r="AH37" s="3"/>
      <x:c r="AI37" s="3"/>
      <x:c r="AJ37" s="3"/>
      <x:c r="AK37" s="3"/>
      <x:c r="AL37" s="3"/>
      <x:c r="AM37" s="3"/>
    </x:row>
    <x:row r="38" ht="23" customHeight="1">
      <x:c r="A38" s="2"/>
      <x:c r="B38" s="2"/>
      <x:c r="C38" s="2"/>
      <x:c r="D38" s="3"/>
      <x:c r="E38" s="3"/>
      <x:c r="F38" s="3"/>
      <x:c r="G38" s="3"/>
      <x:c r="H38" s="3"/>
      <x:c r="I38" s="3"/>
      <x:c r="J38" s="3"/>
      <x:c r="K38" s="3"/>
      <x:c r="L38" s="3"/>
      <x:c r="M38" s="3"/>
      <x:c r="N38" s="3"/>
      <x:c r="O38" s="3"/>
      <x:c r="P38" s="3"/>
      <x:c r="Q38" s="3"/>
      <x:c r="R38" s="3"/>
      <x:c r="S38" s="3"/>
      <x:c r="T38" s="3"/>
      <x:c r="U38" s="3"/>
      <x:c r="V38" s="3"/>
      <x:c r="W38" s="3"/>
      <x:c r="X38" s="3"/>
      <x:c r="Y38" s="3"/>
      <x:c r="Z38" s="3"/>
      <x:c r="AA38" s="3"/>
      <x:c r="AB38" s="3"/>
      <x:c r="AC38" s="3"/>
      <x:c r="AD38" s="3"/>
      <x:c r="AE38" s="3"/>
      <x:c r="AF38" s="3"/>
      <x:c r="AG38" s="3"/>
      <x:c r="AH38" s="3"/>
      <x:c r="AI38" s="3"/>
      <x:c r="AJ38" s="3"/>
      <x:c r="AK38" s="3"/>
      <x:c r="AL38" s="3"/>
      <x:c r="AM38" s="3"/>
    </x:row>
  </x:sheetData>
  <x:pageMargins left="0.7" right="0.7" top="0.75" bottom="0.75" header="0.3" footer="0.3"/>
</x:worksheet>
</file>

<file path=xl/worksheets/sheet4.xml><?xml version="1.0" encoding="utf-8"?>
<x:worksheet xmlns:x="http://schemas.openxmlformats.org/spreadsheetml/2006/main">
  <x:sheetPr>
    <x:tabColor rgb="FF0D746D"/>
  </x:sheetPr>
  <x:sheetViews>
    <x:sheetView showGridLines="0" workbookViewId="0">
      <x:pane ySplit="6" topLeftCell="A7" activePane="bottomLeft" state="frozen"/>
    </x:sheetView>
  </x:sheetViews>
  <x:sheetFormatPr defaultRowHeight="15"/>
  <x:cols>
    <x:col min="1" max="1" width="2" hidden="0" customWidth="1"/>
    <x:col min="2" max="2" width="2" hidden="0" customWidth="1"/>
    <x:col min="3" max="3" width="46" hidden="0" customWidth="1"/>
    <x:col min="4" max="4" width="15" hidden="0" customWidth="1"/>
    <x:col min="5" max="5" width="15" hidden="0" customWidth="1"/>
    <x:col min="6" max="6" width="15" hidden="0" customWidth="1"/>
    <x:col min="7" max="7" width="15" hidden="0" customWidth="1"/>
  </x:cols>
  <x:sheetData>
    <x:row r="1" ht="23" customHeight="1">
      <x:c r="A1" s="2"/>
      <x:c r="B1" s="2"/>
      <x:c r="C1" s="2"/>
      <x:c r="D1" s="3"/>
      <x:c r="E1" s="3"/>
      <x:c r="F1" s="3"/>
      <x:c r="G1" s="3"/>
    </x:row>
    <x:row r="2" ht="23" customHeight="1">
      <x:c r="A2" s="2"/>
      <x:c r="B2" s="2"/>
      <x:c r="C2" s="4" t="str">
        <x:v>Month 12 advertising mix</x:v>
      </x:c>
      <x:c r="D2" s="5"/>
      <x:c r="E2" s="5"/>
      <x:c r="F2" s="5"/>
      <x:c r="G2" s="5"/>
      <x:c r="H2" s="28"/>
    </x:row>
    <x:row r="3" ht="23" customHeight="1">
      <x:c r="A3" s="2"/>
      <x:c r="B3" s="2"/>
      <x:c r="C3" s="6"/>
      <x:c r="D3" s="7"/>
      <x:c r="E3" s="7"/>
      <x:c r="F3" s="7"/>
      <x:c r="G3" s="7"/>
      <x:c r="H3" s="29"/>
    </x:row>
    <x:row r="4" ht="23" customHeight="1">
      <x:c r="A4" s="2"/>
      <x:c r="B4" s="2"/>
      <x:c r="C4" s="2" t="str">
        <x:v>Selected case</x:v>
      </x:c>
      <x:c r="D4" s="30" t="str">
        <x:f>'Assumptions'!D5</x:f>
        <x:v>Approved growth target</x:v>
      </x:c>
      <x:c r="E4" s="3"/>
      <x:c r="F4" s="3"/>
      <x:c r="G4" s="3"/>
    </x:row>
    <x:row r="5" ht="23" customHeight="1">
      <x:c r="A5" s="2"/>
      <x:c r="B5" s="2"/>
      <x:c r="C5" s="2"/>
      <x:c r="D5" s="3"/>
      <x:c r="E5" s="3"/>
      <x:c r="F5" s="3"/>
      <x:c r="G5" s="3"/>
    </x:row>
    <x:row r="6" ht="34" customHeight="1">
      <x:c r="A6" s="2"/>
      <x:c r="B6" s="2"/>
      <x:c r="C6" s="15" t="str">
        <x:v>Advertising customer</x:v>
      </x:c>
      <x:c r="D6" s="16" t="str">
        <x:v>Paying accounts</x:v>
      </x:c>
      <x:c r="E6" s="16" t="str">
        <x:v>Price INR / month</x:v>
      </x:c>
      <x:c r="F6" s="16" t="str">
        <x:v>Revenue lakh / month</x:v>
      </x:c>
      <x:c r="G6" s="16" t="str">
        <x:v>Share</x:v>
      </x:c>
    </x:row>
    <x:row r="7" ht="34" customHeight="1">
      <x:c r="A7" s="2"/>
      <x:c r="B7" s="2"/>
      <x:c r="C7" s="44" t="str">
        <x:v>Hospital chains</x:v>
      </x:c>
      <x:c r="D7" s="23" t="n">
        <x:v>20</x:v>
      </x:c>
      <x:c r="E7" s="23" t="n">
        <x:v>50000</x:v>
      </x:c>
      <x:c r="F7" s="30" t="n">
        <x:f>D7*E7/'Assumptions'!$D$33</x:f>
        <x:v>10</x:v>
      </x:c>
      <x:c r="G7" s="33" t="n">
        <x:f>F7/$F$18</x:f>
        <x:v>0.14285714285714285</x:v>
      </x:c>
    </x:row>
    <x:row r="8" ht="34" customHeight="1">
      <x:c r="A8" s="2"/>
      <x:c r="B8" s="2"/>
      <x:c r="C8" s="44" t="str">
        <x:v>Local hospitals and polyclinics</x:v>
      </x:c>
      <x:c r="D8" s="23" t="n">
        <x:v>250</x:v>
      </x:c>
      <x:c r="E8" s="23" t="n">
        <x:v>5000</x:v>
      </x:c>
      <x:c r="F8" s="30" t="n">
        <x:f>D8*E8/'Assumptions'!$D$33</x:f>
        <x:v>12.5</x:v>
      </x:c>
      <x:c r="G8" s="33" t="n">
        <x:f>F8/$F$18</x:f>
        <x:v>0.17857142857142858</x:v>
      </x:c>
    </x:row>
    <x:row r="9" ht="34" customHeight="1">
      <x:c r="A9" s="2"/>
      <x:c r="B9" s="2"/>
      <x:c r="C9" s="44" t="str">
        <x:v>Pharmaceutical and eligible health brands</x:v>
      </x:c>
      <x:c r="D9" s="23" t="n">
        <x:v>20</x:v>
      </x:c>
      <x:c r="E9" s="23" t="n">
        <x:v>50000</x:v>
      </x:c>
      <x:c r="F9" s="30" t="n">
        <x:f>D9*E9/'Assumptions'!$D$33</x:f>
        <x:v>10</x:v>
      </x:c>
      <x:c r="G9" s="33" t="n">
        <x:f>F9/$F$18</x:f>
        <x:v>0.14285714285714285</x:v>
      </x:c>
    </x:row>
    <x:row r="10" ht="34" customHeight="1">
      <x:c r="A10" s="2"/>
      <x:c r="B10" s="2"/>
      <x:c r="C10" s="44" t="str">
        <x:v>Ayurveda, Siddha, Unani and other AYUSH centres</x:v>
      </x:c>
      <x:c r="D10" s="23" t="n">
        <x:v>200</x:v>
      </x:c>
      <x:c r="E10" s="23" t="n">
        <x:v>5000</x:v>
      </x:c>
      <x:c r="F10" s="30" t="n">
        <x:f>D10*E10/'Assumptions'!$D$33</x:f>
        <x:v>10</x:v>
      </x:c>
      <x:c r="G10" s="33" t="n">
        <x:f>F10/$F$18</x:f>
        <x:v>0.14285714285714285</x:v>
      </x:c>
    </x:row>
    <x:row r="11" ht="34" customHeight="1">
      <x:c r="A11" s="2"/>
      <x:c r="B11" s="2"/>
      <x:c r="C11" s="44" t="str">
        <x:v>Diagnostic labs</x:v>
      </x:c>
      <x:c r="D11" s="23" t="n">
        <x:v>50</x:v>
      </x:c>
      <x:c r="E11" s="23" t="n">
        <x:v>10000</x:v>
      </x:c>
      <x:c r="F11" s="30" t="n">
        <x:f>D11*E11/'Assumptions'!$D$33</x:f>
        <x:v>5</x:v>
      </x:c>
      <x:c r="G11" s="33" t="n">
        <x:f>F11/$F$18</x:f>
        <x:v>0.07142857142857142</x:v>
      </x:c>
    </x:row>
    <x:row r="12" ht="34" customHeight="1">
      <x:c r="A12" s="2"/>
      <x:c r="B12" s="2"/>
      <x:c r="C12" s="44" t="str">
        <x:v>Home nursing and elder-care providers</x:v>
      </x:c>
      <x:c r="D12" s="23" t="n">
        <x:v>80</x:v>
      </x:c>
      <x:c r="E12" s="23" t="n">
        <x:v>5000</x:v>
      </x:c>
      <x:c r="F12" s="30" t="n">
        <x:f>D12*E12/'Assumptions'!$D$33</x:f>
        <x:v>4</x:v>
      </x:c>
      <x:c r="G12" s="33" t="n">
        <x:f>F12/$F$18</x:f>
        <x:v>0.05714285714285714</x:v>
      </x:c>
    </x:row>
    <x:row r="13" ht="34" customHeight="1">
      <x:c r="A13" s="2"/>
      <x:c r="B13" s="2"/>
      <x:c r="C13" s="44" t="str">
        <x:v>Medical equipment rental businesses</x:v>
      </x:c>
      <x:c r="D13" s="23" t="n">
        <x:v>60</x:v>
      </x:c>
      <x:c r="E13" s="23" t="n">
        <x:v>5000</x:v>
      </x:c>
      <x:c r="F13" s="30" t="n">
        <x:f>D13*E13/'Assumptions'!$D$33</x:f>
        <x:v>3</x:v>
      </x:c>
      <x:c r="G13" s="33" t="n">
        <x:f>F13/$F$18</x:f>
        <x:v>0.04285714285714286</x:v>
      </x:c>
    </x:row>
    <x:row r="14" ht="34" customHeight="1">
      <x:c r="A14" s="2"/>
      <x:c r="B14" s="2"/>
      <x:c r="C14" s="44" t="str">
        <x:v>Dermatology and skin-care clinics</x:v>
      </x:c>
      <x:c r="D14" s="23" t="n">
        <x:v>50</x:v>
      </x:c>
      <x:c r="E14" s="23" t="n">
        <x:v>8000</x:v>
      </x:c>
      <x:c r="F14" s="30" t="n">
        <x:f>D14*E14/'Assumptions'!$D$33</x:f>
        <x:v>4</x:v>
      </x:c>
      <x:c r="G14" s="33" t="n">
        <x:f>F14/$F$18</x:f>
        <x:v>0.05714285714285714</x:v>
      </x:c>
    </x:row>
    <x:row r="15" ht="34" customHeight="1">
      <x:c r="A15" s="2"/>
      <x:c r="B15" s="2"/>
      <x:c r="C15" s="44" t="str">
        <x:v>Dental clinics</x:v>
      </x:c>
      <x:c r="D15" s="23" t="n">
        <x:v>80</x:v>
      </x:c>
      <x:c r="E15" s="23" t="n">
        <x:v>5000</x:v>
      </x:c>
      <x:c r="F15" s="30" t="n">
        <x:f>D15*E15/'Assumptions'!$D$33</x:f>
        <x:v>4</x:v>
      </x:c>
      <x:c r="G15" s="33" t="n">
        <x:f>F15/$F$18</x:f>
        <x:v>0.05714285714285714</x:v>
      </x:c>
    </x:row>
    <x:row r="16" ht="34" customHeight="1">
      <x:c r="A16" s="2"/>
      <x:c r="B16" s="2"/>
      <x:c r="C16" s="44" t="str">
        <x:v>Scan and imaging centres</x:v>
      </x:c>
      <x:c r="D16" s="23" t="n">
        <x:v>35</x:v>
      </x:c>
      <x:c r="E16" s="23" t="n">
        <x:v>10000</x:v>
      </x:c>
      <x:c r="F16" s="30" t="n">
        <x:f>D16*E16/'Assumptions'!$D$33</x:f>
        <x:v>3.5</x:v>
      </x:c>
      <x:c r="G16" s="33" t="n">
        <x:f>F16/$F$18</x:f>
        <x:v>0.05</x:v>
      </x:c>
    </x:row>
    <x:row r="17" ht="34" customHeight="1">
      <x:c r="A17" s="2"/>
      <x:c r="B17" s="2"/>
      <x:c r="C17" s="44" t="str">
        <x:v>Suppliers serving healthcare professionals</x:v>
      </x:c>
      <x:c r="D17" s="23" t="n">
        <x:v>16</x:v>
      </x:c>
      <x:c r="E17" s="23" t="n">
        <x:v>25000</x:v>
      </x:c>
      <x:c r="F17" s="30" t="n">
        <x:f>D17*E17/'Assumptions'!$D$33</x:f>
        <x:v>4</x:v>
      </x:c>
      <x:c r="G17" s="33" t="n">
        <x:f>F17/$F$18</x:f>
        <x:v>0.05714285714285714</x:v>
      </x:c>
    </x:row>
    <x:row r="18" ht="23" customHeight="1">
      <x:c r="A18" s="2"/>
      <x:c r="B18" s="2"/>
      <x:c r="C18" s="39" t="str">
        <x:v>Total approved Month 12 target</x:v>
      </x:c>
      <x:c r="D18" s="40" t="n">
        <x:f>SUM(D7:D17)</x:f>
        <x:v>861</x:v>
      </x:c>
      <x:c r="E18" s="41"/>
      <x:c r="F18" s="42" t="n">
        <x:f>SUM(F7:F17)</x:f>
        <x:v>70</x:v>
      </x:c>
      <x:c r="G18" s="43" t="n">
        <x:f>SUM(G7:G17)</x:f>
        <x:v>1</x:v>
      </x:c>
    </x:row>
    <x:row r="19" ht="23" customHeight="1">
      <x:c r="A19" s="2"/>
      <x:c r="B19" s="2"/>
      <x:c r="C19" s="2"/>
      <x:c r="D19" s="3"/>
      <x:c r="E19" s="3"/>
      <x:c r="F19" s="3"/>
      <x:c r="G19" s="3"/>
    </x:row>
    <x:row r="20" ht="23" customHeight="1">
      <x:c r="A20" s="2"/>
      <x:c r="B20" s="2"/>
      <x:c r="C20" s="2"/>
      <x:c r="D20" s="3"/>
      <x:c r="E20" s="3"/>
      <x:c r="F20" s="3"/>
      <x:c r="G20" s="3"/>
    </x:row>
    <x:row r="21" ht="23" customHeight="1">
      <x:c r="A21" s="2"/>
      <x:c r="B21" s="2"/>
      <x:c r="C21" s="2" t="str">
        <x:v>Packages cover distinct accounts. No duplicate paid package counts.</x:v>
      </x:c>
      <x:c r="D21" s="3"/>
      <x:c r="E21" s="3"/>
      <x:c r="F21" s="3"/>
      <x:c r="G21" s="3"/>
    </x:row>
    <x:row r="22" ht="23" customHeight="1">
      <x:c r="A22" s="2"/>
      <x:c r="B22" s="2"/>
      <x:c r="C22" s="2"/>
      <x:c r="D22" s="3"/>
      <x:c r="E22" s="3"/>
      <x:c r="F22" s="3"/>
      <x:c r="G22" s="3"/>
    </x:row>
    <x:row r="23" ht="23" customHeight="1">
      <x:c r="A23" s="2"/>
      <x:c r="B23" s="2"/>
      <x:c r="C23" s="2" t="str">
        <x:v>Chain and brand prices cover Chennai and Bengaluru together.</x:v>
      </x:c>
      <x:c r="D23" s="3"/>
      <x:c r="E23" s="3"/>
      <x:c r="F23" s="3"/>
      <x:c r="G23" s="3"/>
    </x:row>
    <x:row r="24" ht="23" customHeight="1">
      <x:c r="A24" s="2"/>
      <x:c r="B24" s="2"/>
      <x:c r="C24" s="2"/>
      <x:c r="D24" s="3"/>
      <x:c r="E24" s="3"/>
      <x:c r="F24" s="3"/>
      <x:c r="G24" s="3"/>
    </x:row>
    <x:row r="25" ht="23" customHeight="1">
      <x:c r="A25" s="2"/>
      <x:c r="B25" s="2"/>
      <x:c r="C25" s="2" t="str">
        <x:v>QR-to-WhatsApp, sponsored visibility and enquiry reporting are proposed packages.</x:v>
      </x:c>
      <x:c r="D25" s="3"/>
      <x:c r="E25" s="3"/>
      <x:c r="F25" s="3"/>
      <x:c r="G25" s="3"/>
    </x:row>
    <x:row r="26" ht="23" customHeight="1">
      <x:c r="A26" s="2"/>
      <x:c r="B26" s="2"/>
      <x:c r="C26" s="2"/>
      <x:c r="D26" s="3"/>
      <x:c r="E26" s="3"/>
      <x:c r="F26" s="3"/>
      <x:c r="G26" s="3"/>
    </x:row>
    <x:row r="27" ht="23" customHeight="1">
      <x:c r="A27" s="2"/>
      <x:c r="B27" s="2"/>
      <x:c r="C27" s="2" t="str">
        <x:v>Source: approved ballpark. Commercial prices and demand remain assumptions.</x:v>
      </x:c>
      <x:c r="D27" s="3"/>
      <x:c r="E27" s="3"/>
      <x:c r="F27" s="3"/>
      <x:c r="G27" s="3"/>
    </x:row>
    <x:row r="28" ht="23" customHeight="1">
      <x:c r="A28" s="2"/>
      <x:c r="B28" s="2"/>
      <x:c r="C28" s="2"/>
      <x:c r="D28" s="3"/>
      <x:c r="E28" s="3"/>
      <x:c r="F28" s="3"/>
      <x:c r="G28" s="3"/>
    </x:row>
    <x:row r="29" ht="23" customHeight="1">
      <x:c r="A29" s="2"/>
      <x:c r="B29" s="2"/>
      <x:c r="C29" s="2" t="str">
        <x:v>At 861 accounts, Months 4–12 require about 96 net additions per month.</x:v>
      </x:c>
      <x:c r="D29" s="3"/>
      <x:c r="E29" s="3"/>
      <x:c r="F29" s="3"/>
      <x:c r="G29" s="3"/>
    </x:row>
    <x:row r="30" ht="23" customHeight="1">
      <x:c r="A30" s="2"/>
      <x:c r="B30" s="2"/>
      <x:c r="C30" s="2"/>
      <x:c r="D30" s="3"/>
      <x:c r="E30" s="3"/>
      <x:c r="F30" s="3"/>
      <x:c r="G30" s="3"/>
    </x:row>
    <x:row r="31" ht="23" customHeight="1">
      <x:c r="A31" s="2"/>
      <x:c r="B31" s="2"/>
      <x:c r="C31" s="2" t="str">
        <x:v>Category targets describe the approved growth case; sensitivities apply to total revenue.</x:v>
      </x:c>
      <x:c r="D31" s="3"/>
      <x:c r="E31" s="3"/>
      <x:c r="F31" s="3"/>
      <x:c r="G31" s="3"/>
    </x:row>
    <x:row r="32" ht="23" customHeight="1">
      <x:c r="A32" s="2"/>
      <x:c r="B32" s="2"/>
      <x:c r="C32" s="2"/>
      <x:c r="D32" s="3"/>
      <x:c r="E32" s="3"/>
      <x:c r="F32" s="3"/>
      <x:c r="G32" s="3"/>
    </x:row>
    <x:row r="33" ht="23" customHeight="1">
      <x:c r="A33" s="2"/>
      <x:c r="B33" s="2"/>
      <x:c r="C33" s="2"/>
      <x:c r="D33" s="3"/>
      <x:c r="E33" s="3"/>
      <x:c r="F33" s="3"/>
      <x:c r="G33" s="3"/>
    </x:row>
    <x:row r="34" ht="23" customHeight="1">
      <x:c r="A34" s="2"/>
      <x:c r="B34" s="2"/>
      <x:c r="C34" s="2"/>
      <x:c r="D34" s="3"/>
      <x:c r="E34" s="3"/>
      <x:c r="F34" s="3"/>
      <x:c r="G34" s="3"/>
    </x:row>
    <x:row r="35" ht="23" customHeight="1">
      <x:c r="A35" s="2"/>
      <x:c r="B35" s="2"/>
      <x:c r="C35" s="2"/>
      <x:c r="D35" s="3"/>
      <x:c r="E35" s="3"/>
      <x:c r="F35" s="3"/>
      <x:c r="G35" s="3"/>
    </x:row>
    <x:row r="36" ht="23" customHeight="1">
      <x:c r="A36" s="2"/>
      <x:c r="B36" s="2"/>
      <x:c r="C36" s="2"/>
      <x:c r="D36" s="3"/>
      <x:c r="E36" s="3"/>
      <x:c r="F36" s="3"/>
      <x:c r="G36" s="3"/>
    </x:row>
    <x:row r="37" ht="23" customHeight="1">
      <x:c r="A37" s="2"/>
      <x:c r="B37" s="2"/>
      <x:c r="C37" s="2"/>
      <x:c r="D37" s="3"/>
      <x:c r="E37" s="3"/>
      <x:c r="F37" s="3"/>
      <x:c r="G37" s="3"/>
    </x:row>
    <x:row r="38" ht="23" customHeight="1">
      <x:c r="A38" s="2"/>
      <x:c r="B38" s="2"/>
      <x:c r="C38" s="2"/>
      <x:c r="D38" s="3"/>
      <x:c r="E38" s="3"/>
      <x:c r="F38" s="3"/>
      <x:c r="G38" s="3"/>
    </x:row>
  </x:sheetData>
  <x:pageMargins left="0.7" right="0.7" top="0.75" bottom="0.75" header="0.3" footer="0.3"/>
</x:worksheet>
</file>

<file path=xl/worksheets/sheet5.xml><?xml version="1.0" encoding="utf-8"?>
<x:worksheet xmlns:x="http://schemas.openxmlformats.org/spreadsheetml/2006/main">
  <x:sheetPr>
    <x:tabColor rgb="FF0D746D"/>
  </x:sheetPr>
  <x:sheetViews>
    <x:sheetView showGridLines="0" workbookViewId="0"/>
  </x:sheetViews>
  <x:sheetFormatPr defaultRowHeight="15"/>
  <x:cols>
    <x:col min="1" max="1" width="2" hidden="0" customWidth="1"/>
    <x:col min="2" max="2" width="2" hidden="0" customWidth="1"/>
    <x:col min="3" max="3" width="27" hidden="0" customWidth="1"/>
    <x:col min="4" max="4" width="20" hidden="0" customWidth="1"/>
    <x:col min="5" max="5" width="20" hidden="0" customWidth="1"/>
    <x:col min="6" max="6" width="20" hidden="0" customWidth="1"/>
    <x:col min="7" max="7" width="20" hidden="0" customWidth="1"/>
  </x:cols>
  <x:sheetData>
    <x:row r="1" ht="23" customHeight="1">
      <x:c r="A1" s="2"/>
      <x:c r="B1" s="2"/>
      <x:c r="C1" s="2"/>
      <x:c r="D1" s="3"/>
      <x:c r="E1" s="3"/>
      <x:c r="F1" s="3"/>
      <x:c r="G1" s="3"/>
    </x:row>
    <x:row r="2" ht="23" customHeight="1">
      <x:c r="A2" s="2"/>
      <x:c r="B2" s="2"/>
      <x:c r="C2" s="4" t="str">
        <x:v>Projection basis and operating conditions</x:v>
      </x:c>
      <x:c r="D2" s="5"/>
      <x:c r="E2" s="5"/>
      <x:c r="F2" s="5"/>
      <x:c r="G2" s="5"/>
      <x:c r="H2" s="28"/>
    </x:row>
    <x:row r="3" ht="23" customHeight="1">
      <x:c r="A3" s="2"/>
      <x:c r="B3" s="2"/>
      <x:c r="C3" s="6"/>
      <x:c r="D3" s="7"/>
      <x:c r="E3" s="7"/>
      <x:c r="F3" s="7"/>
      <x:c r="G3" s="7"/>
      <x:c r="H3" s="29"/>
    </x:row>
    <x:row r="4" ht="23" customHeight="1">
      <x:c r="A4" s="2"/>
      <x:c r="B4" s="2"/>
      <x:c r="C4" s="2" t="str">
        <x:v>Selected case</x:v>
      </x:c>
      <x:c r="D4" s="30" t="str">
        <x:f>'Assumptions'!D5</x:f>
        <x:v>Approved growth target</x:v>
      </x:c>
      <x:c r="E4" s="3"/>
      <x:c r="F4" s="3"/>
      <x:c r="G4" s="3"/>
    </x:row>
    <x:row r="5" ht="23" customHeight="1">
      <x:c r="A5" s="2"/>
      <x:c r="B5" s="2"/>
      <x:c r="C5" s="2"/>
      <x:c r="D5" s="3"/>
      <x:c r="E5" s="3"/>
      <x:c r="F5" s="3"/>
      <x:c r="G5" s="3"/>
    </x:row>
    <x:row r="6" ht="60" customHeight="1">
      <x:c r="A6" s="2"/>
      <x:c r="B6" s="2"/>
      <x:c r="C6" s="54" t="str">
        <x:v>Projection approval</x:v>
      </x:c>
      <x:c r="D6" s="55" t="str">
        <x:v>The owner approved the immediately preceding growth ballpark on 3 October 2026. R4 is a separate new forecast. The original investor workbook is preserved unchanged.</x:v>
      </x:c>
      <x:c r="E6" s="55"/>
      <x:c r="F6" s="55"/>
      <x:c r="G6" s="55"/>
    </x:row>
    <x:row r="7" ht="23" customHeight="1">
      <x:c r="A7" s="2"/>
      <x:c r="B7" s="2"/>
      <x:c r="C7" s="2"/>
      <x:c r="D7" s="3"/>
      <x:c r="E7" s="3"/>
      <x:c r="F7" s="3"/>
      <x:c r="G7" s="3"/>
    </x:row>
    <x:row r="8" ht="60" customHeight="1">
      <x:c r="A8" s="2"/>
      <x:c r="B8" s="2"/>
      <x:c r="C8" s="54" t="str">
        <x:v>Revenue target</x:v>
      </x:c>
      <x:c r="D8" s="55" t="str">
        <x:v>Month 12 revenue is 70 lakh from 861 distinct paying accounts. Months 1–3 have no ad revenue. Monthly revenue ramps thereafter. Later annual revenue interpolates between year-end targets.</x:v>
      </x:c>
      <x:c r="E8" s="55"/>
      <x:c r="F8" s="55"/>
      <x:c r="G8" s="55"/>
    </x:row>
    <x:row r="9" ht="23" customHeight="1">
      <x:c r="A9" s="2"/>
      <x:c r="B9" s="2"/>
      <x:c r="C9" s="2"/>
      <x:c r="D9" s="3"/>
      <x:c r="E9" s="3"/>
      <x:c r="F9" s="3"/>
      <x:c r="G9" s="3"/>
    </x:row>
    <x:row r="10" ht="60" customHeight="1">
      <x:c r="A10" s="2"/>
      <x:c r="B10" s="2"/>
      <x:c r="C10" s="54" t="str">
        <x:v>Growth assumptions</x:v>
      </x:c>
      <x:c r="D10" s="55" t="str">
        <x:v>Year 2 accounts grow 35% and prices 10%; Year 3 accounts grow 25% and prices 10%. These are planning assumptions and do not establish customer demand.</x:v>
      </x:c>
      <x:c r="E10" s="55"/>
      <x:c r="F10" s="55"/>
      <x:c r="G10" s="55"/>
    </x:row>
    <x:row r="11" ht="23" customHeight="1">
      <x:c r="A11" s="2"/>
      <x:c r="B11" s="2"/>
      <x:c r="C11" s="2"/>
      <x:c r="D11" s="3"/>
      <x:c r="E11" s="3"/>
      <x:c r="F11" s="3"/>
      <x:c r="G11" s="3"/>
    </x:row>
    <x:row r="12" ht="60" customHeight="1">
      <x:c r="A12" s="2"/>
      <x:c r="B12" s="2"/>
      <x:c r="C12" s="54" t="str">
        <x:v>Budget</x:v>
      </x:c>
      <x:c r="D12" s="55" t="str">
        <x:v>Media is already inside company cash costs. Commissions 25%, sales incentives 3.5% and unpaid bills 3% form the 31.5% commercial allowance. Capex is separate from operating costs.</x:v>
      </x:c>
      <x:c r="E12" s="55"/>
      <x:c r="F12" s="55"/>
      <x:c r="G12" s="55"/>
    </x:row>
    <x:row r="13" ht="23" customHeight="1">
      <x:c r="A13" s="2"/>
      <x:c r="B13" s="2"/>
      <x:c r="C13" s="2"/>
      <x:c r="D13" s="3"/>
      <x:c r="E13" s="3"/>
      <x:c r="F13" s="3"/>
      <x:c r="G13" s="3"/>
    </x:row>
    <x:row r="14" ht="60" customHeight="1">
      <x:c r="A14" s="2"/>
      <x:c r="B14" s="2"/>
      <x:c r="C14" s="54" t="str">
        <x:v>Cash model</x:v>
      </x:c>
      <x:c r="D14" s="55" t="str">
        <x:v>Net contribution cash approximation: 70% of current revenue plus 30% of prior revenue, multiplied by 68.5%, less operating costs, capex and tax. No complete GST or working-capital ledger is asserted.</x:v>
      </x:c>
      <x:c r="E14" s="55"/>
      <x:c r="F14" s="55"/>
      <x:c r="G14" s="55"/>
    </x:row>
    <x:row r="15" ht="23" customHeight="1">
      <x:c r="A15" s="2"/>
      <x:c r="B15" s="2"/>
      <x:c r="C15" s="2"/>
      <x:c r="D15" s="3"/>
      <x:c r="E15" s="3"/>
      <x:c r="F15" s="3"/>
      <x:c r="G15" s="3"/>
    </x:row>
    <x:row r="16" ht="60" customHeight="1">
      <x:c r="A16" s="2"/>
      <x:c r="B16" s="2"/>
      <x:c r="C16" s="54" t="str">
        <x:v>Investment timing</x:v>
      </x:c>
      <x:c r="D16" s="55" t="str">
        <x:v>Primary case assumes 75 lakh available in Month 1. Scenario 8 uses original instalments: 37.5 lakh in Month 1, 22.5 lakh in Month 3, 15 lakh in Month 5. No scenario inserts extra funding.</x:v>
      </x:c>
      <x:c r="E16" s="55"/>
      <x:c r="F16" s="55"/>
      <x:c r="G16" s="55"/>
    </x:row>
    <x:row r="17" ht="23" customHeight="1">
      <x:c r="A17" s="2"/>
      <x:c r="B17" s="2"/>
      <x:c r="C17" s="2"/>
      <x:c r="D17" s="3"/>
      <x:c r="E17" s="3"/>
      <x:c r="F17" s="3"/>
      <x:c r="G17" s="3"/>
    </x:row>
    <x:row r="18" ht="60" customHeight="1">
      <x:c r="A18" s="2"/>
      <x:c r="B18" s="2"/>
      <x:c r="C18" s="54" t="str">
        <x:v>Sales delay</x:v>
      </x:c>
      <x:c r="D18" s="55" t="str">
        <x:v>Scenario 9 delays sales by one month with unchanged spending. If cash is insufficient, spending must be reduced or deferred to respect the 75 lakh funding ceiling. Signed cash and profit remain available.</x:v>
      </x:c>
      <x:c r="E18" s="55"/>
      <x:c r="F18" s="55"/>
      <x:c r="G18" s="55"/>
    </x:row>
    <x:row r="19" ht="23" customHeight="1">
      <x:c r="A19" s="2"/>
      <x:c r="B19" s="2"/>
      <x:c r="C19" s="2"/>
      <x:c r="D19" s="3"/>
      <x:c r="E19" s="3"/>
      <x:c r="F19" s="3"/>
      <x:c r="G19" s="3"/>
    </x:row>
    <x:row r="20" ht="60" customHeight="1">
      <x:c r="A20" s="2"/>
      <x:c r="B20" s="2"/>
      <x:c r="C20" s="54" t="str">
        <x:v>Launch phase</x:v>
      </x:c>
      <x:c r="D20" s="55" t="str">
        <x:v>The launch-phase accounting deficit displays negative monthly PAT as a positive amount for explanation. It includes non-cash depreciation and is not cash spent, revenue or profit. Signed company PAT is retained in Monthly row 23.</x:v>
      </x:c>
      <x:c r="E20" s="55"/>
      <x:c r="F20" s="55"/>
      <x:c r="G20" s="55"/>
    </x:row>
    <x:row r="21" ht="23" customHeight="1">
      <x:c r="A21" s="2"/>
      <x:c r="B21" s="2"/>
      <x:c r="C21" s="2"/>
      <x:c r="D21" s="3"/>
      <x:c r="E21" s="3"/>
      <x:c r="F21" s="3"/>
      <x:c r="G21" s="3"/>
    </x:row>
    <x:row r="22" ht="60" customHeight="1">
      <x:c r="A22" s="2"/>
      <x:c r="B22" s="2"/>
      <x:c r="C22" s="54" t="str">
        <x:v>Tax and depreciation</x:v>
      </x:c>
      <x:c r="D22" s="55" t="str">
        <x:v>Illustrative tax at 25.17% after carried losses. Equipment depreciates straight-line over 36 months from the purchase month. Planning treatment requires professional confirmation.</x:v>
      </x:c>
      <x:c r="E22" s="55"/>
      <x:c r="F22" s="55"/>
      <x:c r="G22" s="55"/>
    </x:row>
    <x:row r="23" ht="23" customHeight="1">
      <x:c r="A23" s="2"/>
      <x:c r="B23" s="2"/>
      <x:c r="C23" s="2"/>
      <x:c r="D23" s="3"/>
      <x:c r="E23" s="3"/>
      <x:c r="F23" s="3"/>
      <x:c r="G23" s="3"/>
    </x:row>
    <x:row r="24" ht="60" customHeight="1">
      <x:c r="A24" s="2"/>
      <x:c r="B24" s="2"/>
      <x:c r="C24" s="54" t="str">
        <x:v>Investor return</x:v>
      </x:c>
      <x:c r="D24" s="55" t="str">
        <x:v>Illustration assumes 75 lakh investment for 15% equity, payout of 20% of positive annual PAT and exit stake value of 15% of 3 times Year 3 PAT. Company cash is before dividends to all shareholders. Terms are not agreed; no further dilution is assumed.</x:v>
      </x:c>
      <x:c r="E24" s="55"/>
      <x:c r="F24" s="55"/>
      <x:c r="G24" s="55"/>
    </x:row>
    <x:row r="25" ht="23" customHeight="1">
      <x:c r="A25" s="2"/>
      <x:c r="B25" s="2"/>
      <x:c r="C25" s="2"/>
      <x:c r="D25" s="3"/>
      <x:c r="E25" s="3"/>
      <x:c r="F25" s="3"/>
      <x:c r="G25" s="3"/>
    </x:row>
    <x:row r="26" ht="60" customHeight="1">
      <x:c r="A26" s="2"/>
      <x:c r="B26" s="2"/>
      <x:c r="C26" s="54" t="str">
        <x:v>Recalculation</x:v>
      </x:c>
      <x:c r="D26" s="55" t="str">
        <x:v>Change Assumptions D4 from 1 to 11 to evaluate a case through the same Monthly build. Editable blue inputs and all linked formulas recalculate. JSON/CSV exports are saved snapshots and must be regenerated after workbook edits.</x:v>
      </x:c>
      <x:c r="E26" s="55"/>
      <x:c r="F26" s="55"/>
      <x:c r="G26" s="55"/>
    </x:row>
    <x:row r="27" ht="23" customHeight="1">
      <x:c r="A27" s="2"/>
      <x:c r="B27" s="2"/>
      <x:c r="C27" s="2"/>
      <x:c r="D27" s="3"/>
      <x:c r="E27" s="3"/>
      <x:c r="F27" s="3"/>
      <x:c r="G27" s="3"/>
    </x:row>
    <x:row r="28" ht="60" customHeight="1">
      <x:c r="A28" s="2"/>
      <x:c r="B28" s="2"/>
      <x:c r="C28" s="54" t="str">
        <x:v>Source provenance</x:v>
      </x:c>
      <x:c r="D28" s="55" t="str">
        <x:v>Original: AV_Three_Year_Projection_2026-10-03_Investor_Edition.xlsx. SHA-256 12d7dab3d22ce0a761140401f6e019f5484f6a0fd54d90370fcf767926e5194a. Month 1–3 cost/media inputs retained. Later budgets and revenue assumptions are the approved ballpark.</x:v>
      </x:c>
      <x:c r="E28" s="55"/>
      <x:c r="F28" s="55"/>
      <x:c r="G28" s="55"/>
    </x:row>
    <x:row r="29" ht="23" customHeight="1">
      <x:c r="A29" s="2"/>
      <x:c r="B29" s="2"/>
      <x:c r="C29" s="2"/>
      <x:c r="D29" s="3"/>
      <x:c r="E29" s="3"/>
      <x:c r="F29" s="3"/>
      <x:c r="G29" s="3"/>
    </x:row>
    <x:row r="30" ht="60" customHeight="1">
      <x:c r="A30" s="2"/>
      <x:c r="B30" s="2"/>
      <x:c r="C30" s="54" t="str">
        <x:v>Commercial scope</x:v>
      </x:c>
      <x:c r="D30" s="55" t="str">
        <x:v>All rates exclude GST and pass-through media. Chains and brand packages cover both cities together. A lab and imaging centre under the same operator must not be counted twice for one package.</x:v>
      </x:c>
      <x:c r="E30" s="55"/>
      <x:c r="F30" s="55"/>
      <x:c r="G30" s="55"/>
    </x:row>
    <x:row r="31" ht="23" customHeight="1">
      <x:c r="A31" s="2"/>
      <x:c r="B31" s="2"/>
      <x:c r="C31" s="2"/>
      <x:c r="D31" s="3"/>
      <x:c r="E31" s="3"/>
      <x:c r="F31" s="3"/>
      <x:c r="G31" s="3"/>
    </x:row>
    <x:row r="32" ht="60" customHeight="1">
      <x:c r="A32" s="2"/>
      <x:c r="B32" s="2"/>
      <x:c r="C32" s="54" t="str">
        <x:v>Execution checks</x:v>
      </x:c>
      <x:c r="D32" s="55" t="str">
        <x:v>Sales conversion, traffic, account renewals, customer advertising returns and billing must be measured during launch. This workbook does not add unsupported audience-growth forecasts.</x:v>
      </x:c>
      <x:c r="E32" s="55"/>
      <x:c r="F32" s="55"/>
      <x:c r="G32" s="55"/>
    </x:row>
    <x:row r="33" ht="23" customHeight="1">
      <x:c r="A33" s="2"/>
      <x:c r="B33" s="2"/>
      <x:c r="C33" s="2"/>
      <x:c r="D33" s="3"/>
      <x:c r="E33" s="3"/>
      <x:c r="F33" s="3"/>
      <x:c r="G33" s="3"/>
    </x:row>
    <x:row r="34" ht="23" customHeight="1">
      <x:c r="A34" s="2"/>
      <x:c r="B34" s="2"/>
      <x:c r="C34" s="2"/>
      <x:c r="D34" s="3"/>
      <x:c r="E34" s="3"/>
      <x:c r="F34" s="3"/>
      <x:c r="G34" s="3"/>
    </x:row>
    <x:row r="35" ht="23" customHeight="1">
      <x:c r="A35" s="2"/>
      <x:c r="B35" s="2"/>
      <x:c r="C35" s="2"/>
      <x:c r="D35" s="3"/>
      <x:c r="E35" s="3"/>
      <x:c r="F35" s="3"/>
      <x:c r="G35" s="3"/>
    </x:row>
    <x:row r="36" ht="23" customHeight="1">
      <x:c r="A36" s="2"/>
      <x:c r="B36" s="2"/>
      <x:c r="C36" s="2"/>
      <x:c r="D36" s="3"/>
      <x:c r="E36" s="3"/>
      <x:c r="F36" s="3"/>
      <x:c r="G36" s="3"/>
    </x:row>
    <x:row r="37" ht="23" customHeight="1">
      <x:c r="A37" s="2"/>
      <x:c r="B37" s="2"/>
      <x:c r="C37" s="2"/>
      <x:c r="D37" s="3"/>
      <x:c r="E37" s="3"/>
      <x:c r="F37" s="3"/>
      <x:c r="G37" s="3"/>
    </x:row>
    <x:row r="38" ht="23" customHeight="1">
      <x:c r="A38" s="2"/>
      <x:c r="B38" s="2"/>
      <x:c r="C38" s="2"/>
      <x:c r="D38" s="3"/>
      <x:c r="E38" s="3"/>
      <x:c r="F38" s="3"/>
      <x:c r="G38" s="3"/>
    </x:row>
  </x:sheetData>
  <x:mergeCells>
    <x:mergeCell ref="D6:G6"/>
    <x:mergeCell ref="D8:G8"/>
    <x:mergeCell ref="D10:G10"/>
    <x:mergeCell ref="D12:G12"/>
    <x:mergeCell ref="D14:G14"/>
    <x:mergeCell ref="D16:G16"/>
    <x:mergeCell ref="D18:G18"/>
    <x:mergeCell ref="D20:G20"/>
    <x:mergeCell ref="D22:G22"/>
    <x:mergeCell ref="D24:G24"/>
    <x:mergeCell ref="D26:G26"/>
    <x:mergeCell ref="D28:G28"/>
    <x:mergeCell ref="D30:G30"/>
    <x:mergeCell ref="D32:G32"/>
  </x:mergeCells>
  <x:pageMargins left="0.7" right="0.7" top="0.75" bottom="0.75" header="0.3" footer="0.3"/>
</x:worksheet>
</file>